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Personal\Сайт\XLS\_База Примеров\9_По специальностям\4.Статистика\SPC\"/>
    </mc:Choice>
  </mc:AlternateContent>
  <bookViews>
    <workbookView xWindow="360" yWindow="60" windowWidth="5865" windowHeight="5055"/>
  </bookViews>
  <sheets>
    <sheet name="Карта Средних" sheetId="14" r:id="rId1"/>
    <sheet name="©" sheetId="10" state="veryHidden" r:id="rId2"/>
  </sheets>
  <definedNames>
    <definedName name="solver_eng" localSheetId="0" hidden="1">1</definedName>
    <definedName name="solver_neg" localSheetId="0" hidden="1">1</definedName>
    <definedName name="solver_num" localSheetId="0" hidden="1">0</definedName>
    <definedName name="solver_opt" localSheetId="0" hidden="1">'Карта Средних'!$E$58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62913"/>
</workbook>
</file>

<file path=xl/calcChain.xml><?xml version="1.0" encoding="utf-8"?>
<calcChain xmlns="http://schemas.openxmlformats.org/spreadsheetml/2006/main">
  <c r="C32" i="14" l="1"/>
  <c r="B56" i="14"/>
  <c r="B57" i="14"/>
  <c r="B58" i="14"/>
  <c r="B59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72" i="14"/>
  <c r="B73" i="14"/>
  <c r="B74" i="14"/>
  <c r="B75" i="14"/>
  <c r="B76" i="14"/>
  <c r="B77" i="14"/>
  <c r="B78" i="14"/>
  <c r="B79" i="14"/>
  <c r="B55" i="14"/>
  <c r="C56" i="14"/>
  <c r="C57" i="14"/>
  <c r="C58" i="14"/>
  <c r="C59" i="14"/>
  <c r="C60" i="14"/>
  <c r="C61" i="14"/>
  <c r="C62" i="14"/>
  <c r="C63" i="14"/>
  <c r="C64" i="14"/>
  <c r="C65" i="14"/>
  <c r="C66" i="14"/>
  <c r="C67" i="14"/>
  <c r="C68" i="14"/>
  <c r="C69" i="14"/>
  <c r="C70" i="14"/>
  <c r="C71" i="14"/>
  <c r="C72" i="14"/>
  <c r="C73" i="14"/>
  <c r="C74" i="14"/>
  <c r="C75" i="14"/>
  <c r="C76" i="14"/>
  <c r="C77" i="14"/>
  <c r="C78" i="14"/>
  <c r="C79" i="14"/>
  <c r="C55" i="14"/>
  <c r="P54" i="14"/>
  <c r="P50" i="14" l="1"/>
  <c r="P49" i="14"/>
  <c r="T38" i="14"/>
  <c r="T39" i="14"/>
  <c r="T36" i="14"/>
  <c r="T37" i="14"/>
  <c r="T32" i="14"/>
  <c r="T33" i="14"/>
  <c r="T34" i="14"/>
  <c r="T35" i="14"/>
  <c r="T31" i="14"/>
  <c r="U32" i="14"/>
  <c r="U33" i="14"/>
  <c r="U34" i="14"/>
  <c r="U35" i="14"/>
  <c r="U36" i="14"/>
  <c r="U37" i="14"/>
  <c r="U38" i="14"/>
  <c r="U39" i="14"/>
  <c r="U31" i="14"/>
  <c r="C50" i="14" l="1"/>
  <c r="A46" i="14" l="1"/>
  <c r="C37" i="14"/>
  <c r="T43" i="14"/>
  <c r="T44" i="14" s="1"/>
  <c r="U43" i="14"/>
  <c r="U44" i="14" s="1"/>
  <c r="V43" i="14" l="1"/>
  <c r="V44" i="14" s="1"/>
  <c r="D33" i="14"/>
  <c r="A98" i="14" l="1"/>
  <c r="B32" i="14" l="1"/>
  <c r="R32" i="14"/>
  <c r="R33" i="14"/>
  <c r="R34" i="14"/>
  <c r="R35" i="14"/>
  <c r="R36" i="14"/>
  <c r="R37" i="14"/>
  <c r="R38" i="14"/>
  <c r="R39" i="14"/>
  <c r="R31" i="14"/>
  <c r="B54" i="14" l="1"/>
  <c r="B31" i="14"/>
  <c r="C31" i="14" l="1"/>
  <c r="C47" i="14"/>
  <c r="C33" i="14" l="1"/>
  <c r="C34" i="14" s="1"/>
  <c r="N38" i="14"/>
  <c r="S49" i="14" l="1"/>
  <c r="S50" i="14" s="1"/>
  <c r="N40" i="14"/>
  <c r="R49" i="14" s="1"/>
  <c r="R50" i="14" s="1"/>
  <c r="N39" i="14"/>
  <c r="Q49" i="14" s="1"/>
  <c r="Q50" i="14" s="1"/>
  <c r="C40" i="14" l="1"/>
  <c r="C42" i="14"/>
  <c r="C38" i="14"/>
  <c r="C41" i="14" l="1"/>
  <c r="R43" i="14" s="1"/>
  <c r="R44" i="14" s="1"/>
  <c r="S43" i="14"/>
  <c r="S44" i="14" s="1"/>
  <c r="C39" i="14"/>
  <c r="Q43" i="14" s="1"/>
  <c r="Q44" i="14" s="1"/>
</calcChain>
</file>

<file path=xl/comments1.xml><?xml version="1.0" encoding="utf-8"?>
<comments xmlns="http://schemas.openxmlformats.org/spreadsheetml/2006/main">
  <authors>
    <author>Vertex42</author>
  </authors>
  <commentList>
    <comment ref="B54" authorId="0" shapeId="0">
      <text>
        <r>
          <rPr>
            <sz val="8"/>
            <color indexed="81"/>
            <rFont val="Tahoma"/>
            <family val="2"/>
            <charset val="204"/>
          </rPr>
          <t>Арифметическое среднее выборки</t>
        </r>
      </text>
    </comment>
    <comment ref="C54" authorId="0" shapeId="0">
      <text>
        <r>
          <rPr>
            <sz val="8"/>
            <color indexed="81"/>
            <rFont val="Tahoma"/>
            <family val="2"/>
            <charset val="204"/>
          </rPr>
          <t>Размах для каждой выборки вычисляется как разность Макс и Мин значения выборки</t>
        </r>
      </text>
    </comment>
  </commentList>
</comments>
</file>

<file path=xl/sharedStrings.xml><?xml version="1.0" encoding="utf-8"?>
<sst xmlns="http://schemas.openxmlformats.org/spreadsheetml/2006/main" count="85" uniqueCount="81">
  <si>
    <t>© 2009 Vertex42 LLC</t>
  </si>
  <si>
    <t>Control Chart Template</t>
  </si>
  <si>
    <t>CL</t>
  </si>
  <si>
    <t>UCL</t>
  </si>
  <si>
    <t>LCL</t>
  </si>
  <si>
    <t>a</t>
  </si>
  <si>
    <t>http://www.vertex42.com/ExcelTemplates/control-chart.html</t>
  </si>
  <si>
    <t>Пояснения</t>
  </si>
  <si>
    <t>Контрольная характеристика</t>
  </si>
  <si>
    <t>Статистики из Таблицы данных</t>
  </si>
  <si>
    <t>Выборка</t>
  </si>
  <si>
    <t>USL</t>
  </si>
  <si>
    <t>Верхняя граница спецификации</t>
  </si>
  <si>
    <t>LSL</t>
  </si>
  <si>
    <t>Нижняя граница спецификации</t>
  </si>
  <si>
    <t>А2</t>
  </si>
  <si>
    <t>от 2 до 10</t>
  </si>
  <si>
    <t>Центральная линия, CL</t>
  </si>
  <si>
    <t>Верхняя контрольная граница, UCL</t>
  </si>
  <si>
    <t>Нижняя контрольная граница, LCL</t>
  </si>
  <si>
    <t>Кол-во стандартных отклонений</t>
  </si>
  <si>
    <t>Название процесса</t>
  </si>
  <si>
    <r>
      <t xml:space="preserve">Терминология в файле использована максимально близко к ГОСТ Р ИСО 7870-1-2015 (но вместо термина </t>
    </r>
    <r>
      <rPr>
        <i/>
        <sz val="10"/>
        <rFont val="Arial"/>
        <family val="2"/>
        <charset val="204"/>
      </rPr>
      <t>подгруппа</t>
    </r>
    <r>
      <rPr>
        <sz val="10"/>
        <rFont val="Arial"/>
        <family val="2"/>
      </rPr>
      <t xml:space="preserve"> использован термин</t>
    </r>
    <r>
      <rPr>
        <i/>
        <sz val="10"/>
        <rFont val="Arial"/>
        <family val="2"/>
        <charset val="204"/>
      </rPr>
      <t xml:space="preserve"> выборка</t>
    </r>
    <r>
      <rPr>
        <sz val="10"/>
        <rFont val="Arial"/>
        <family val="2"/>
      </rPr>
      <t>)</t>
    </r>
  </si>
  <si>
    <t>Размах, R</t>
  </si>
  <si>
    <t>Контрольная карта средних значений выборок</t>
  </si>
  <si>
    <r>
      <t>Оценка стандартного отклонения процесса (отдельных значений в выборке),</t>
    </r>
    <r>
      <rPr>
        <sz val="11"/>
        <rFont val="Arial"/>
        <family val="2"/>
      </rPr>
      <t xml:space="preserve"> </t>
    </r>
    <r>
      <rPr>
        <sz val="11"/>
        <rFont val="Symbol"/>
        <family val="1"/>
        <charset val="2"/>
      </rPr>
      <t>s</t>
    </r>
    <r>
      <rPr>
        <sz val="11"/>
        <rFont val="Arial"/>
        <family val="2"/>
      </rPr>
      <t>-hat</t>
    </r>
  </si>
  <si>
    <t>альтернативный вариант расчета</t>
  </si>
  <si>
    <t>для определения границ UCL и LCL выборочного среднего</t>
  </si>
  <si>
    <t>в диапазон +/-3 ст.откл укладывается 99,73% норм.распределенных значений сл.вел. (выборочных средних)</t>
  </si>
  <si>
    <t>Таблица данных содержит средние значения выборки и размах. Выборки имеют одинаковый размер (n)</t>
  </si>
  <si>
    <t>Нанесение покрытий</t>
  </si>
  <si>
    <t>Х</t>
  </si>
  <si>
    <t>Статконтроль работает только на стабильных процессах, чтобы отследить момент его отклонения от стабильности</t>
  </si>
  <si>
    <t>Целевое значение</t>
  </si>
  <si>
    <t>Работа по контролю стабильности процесса может быть разделена на 2 фазы: фаза определения контрольных границ и фаза мониторинга стабильности</t>
  </si>
  <si>
    <t>Также собирается информация о размахах каждой выборки для того, чтобы убедиться, что процесс стабилен (строится отдельная контрольная карта для размахов, в данном файле ее нет)</t>
  </si>
  <si>
    <t xml:space="preserve">На первой фазе собирается набор данных - 25 выборок (каждая точка это среднее значение выборки). </t>
  </si>
  <si>
    <t>На фазе 2 контрольные границы не вычисляются, а используются те, что были построены на фазе1</t>
  </si>
  <si>
    <t>Целевое</t>
  </si>
  <si>
    <t>Среднее значение всех выборок не обязательно должно совпадать с Целевым значением (желаемое значение, которое задается, например, в спецификации заказчика), поэтому</t>
  </si>
  <si>
    <t>на контрольное карте часто указывают это целевое значение, а также границы спецификации USL и LSL</t>
  </si>
  <si>
    <t>На основании выборок, собранных на Фазе1, строятся контрольные границы UCL и LCL (+/- 3 ст.отклонения от среднего всех значений всех выборок)</t>
  </si>
  <si>
    <t>Выход среднего значения выборки за контрольные границы считается маловероятным событием для стабильного процесса (менее 1%), поэтому должно приниматься решение: была ли нарушена стабильность процесса?</t>
  </si>
  <si>
    <t>Контрольные границы должны лежать внутри границ спецификации, в противном случае процесс должен быть улучшен</t>
  </si>
  <si>
    <t>Файл скачан с сайта excel2.ru &gt;&gt;&gt;</t>
  </si>
  <si>
    <t>Перейти к статье &gt;&gt;&gt;</t>
  </si>
  <si>
    <t>Задать вопрос в нашу группу VK</t>
  </si>
  <si>
    <t>Статистические методы в MS EXCEL. Контрольные карты средних и размахов</t>
  </si>
  <si>
    <t>Таблица с усредненными значениями выборок</t>
  </si>
  <si>
    <r>
      <t xml:space="preserve">Размерность выборки, </t>
    </r>
    <r>
      <rPr>
        <i/>
        <sz val="10"/>
        <rFont val="Arial"/>
        <family val="2"/>
      </rPr>
      <t>n</t>
    </r>
  </si>
  <si>
    <t>Размер выборки, n</t>
  </si>
  <si>
    <t>Спецификация</t>
  </si>
  <si>
    <r>
      <t>другое обозначение R</t>
    </r>
    <r>
      <rPr>
        <vertAlign val="subscript"/>
        <sz val="10"/>
        <rFont val="Arial"/>
        <family val="2"/>
        <charset val="204"/>
      </rPr>
      <t>bar</t>
    </r>
  </si>
  <si>
    <r>
      <t>CL+R</t>
    </r>
    <r>
      <rPr>
        <vertAlign val="subscript"/>
        <sz val="10"/>
        <rFont val="Arial"/>
        <family val="2"/>
        <charset val="204"/>
      </rPr>
      <t>bar</t>
    </r>
    <r>
      <rPr>
        <sz val="10"/>
        <rFont val="Arial"/>
        <family val="2"/>
      </rPr>
      <t>A</t>
    </r>
    <r>
      <rPr>
        <vertAlign val="subscript"/>
        <sz val="10"/>
        <rFont val="Arial"/>
        <family val="2"/>
        <charset val="204"/>
      </rPr>
      <t>2</t>
    </r>
  </si>
  <si>
    <r>
      <t>CL-R</t>
    </r>
    <r>
      <rPr>
        <vertAlign val="subscript"/>
        <sz val="10"/>
        <rFont val="Arial"/>
        <family val="2"/>
        <charset val="204"/>
      </rPr>
      <t>bar</t>
    </r>
    <r>
      <rPr>
        <sz val="10"/>
        <rFont val="Arial"/>
        <family val="2"/>
      </rPr>
      <t>A</t>
    </r>
    <r>
      <rPr>
        <vertAlign val="subscript"/>
        <sz val="10"/>
        <rFont val="Arial"/>
        <family val="2"/>
        <charset val="204"/>
      </rPr>
      <t>2</t>
    </r>
  </si>
  <si>
    <t>Таблица данных для определение границ и стабильности процесса</t>
  </si>
  <si>
    <t>Для графика Средних значений</t>
  </si>
  <si>
    <t>Для графика Размахов</t>
  </si>
  <si>
    <t>Контрольные границы для Средних значений</t>
  </si>
  <si>
    <t>Контрольные границы для Размахов</t>
  </si>
  <si>
    <r>
      <t>Центральная линия, CL</t>
    </r>
    <r>
      <rPr>
        <vertAlign val="subscript"/>
        <sz val="10"/>
        <rFont val="Arial"/>
        <family val="2"/>
      </rPr>
      <t>R</t>
    </r>
  </si>
  <si>
    <r>
      <t>Верхняя контрольная граница, UCL</t>
    </r>
    <r>
      <rPr>
        <vertAlign val="subscript"/>
        <sz val="10"/>
        <rFont val="Arial"/>
        <family val="2"/>
      </rPr>
      <t>R</t>
    </r>
  </si>
  <si>
    <r>
      <t xml:space="preserve"> Нижняя контрольная граница, LCL</t>
    </r>
    <r>
      <rPr>
        <vertAlign val="subscript"/>
        <sz val="10"/>
        <rFont val="Arial"/>
        <family val="2"/>
      </rPr>
      <t>R</t>
    </r>
  </si>
  <si>
    <t>d3</t>
  </si>
  <si>
    <t>D3</t>
  </si>
  <si>
    <t>D4</t>
  </si>
  <si>
    <t>d2</t>
  </si>
  <si>
    <t>Коэффициенты для нахождения контрольных границ с использованием R (размаха) для +/- 3 сигма (см. ИСО 8258)</t>
  </si>
  <si>
    <t>Сгенерировать значения выборки нормальным распределением (относительно целевого значения)</t>
  </si>
  <si>
    <r>
      <t>UCL</t>
    </r>
    <r>
      <rPr>
        <vertAlign val="subscript"/>
        <sz val="10"/>
        <rFont val="Arial"/>
        <family val="2"/>
        <charset val="204"/>
      </rPr>
      <t>R</t>
    </r>
  </si>
  <si>
    <r>
      <t>LCL</t>
    </r>
    <r>
      <rPr>
        <vertAlign val="subscript"/>
        <sz val="10"/>
        <rFont val="Arial"/>
        <family val="2"/>
        <charset val="204"/>
      </rPr>
      <t>R</t>
    </r>
  </si>
  <si>
    <r>
      <t>CL</t>
    </r>
    <r>
      <rPr>
        <vertAlign val="subscript"/>
        <sz val="10"/>
        <rFont val="Arial"/>
        <family val="2"/>
        <charset val="204"/>
      </rPr>
      <t>R</t>
    </r>
  </si>
  <si>
    <t>Контрольная карта Размахов</t>
  </si>
  <si>
    <t>Контрольные карты средних и размахов</t>
  </si>
  <si>
    <t>Для определения границ и стабильности процесса обычно используется 25 выборок (рекомендация Шухарта)</t>
  </si>
  <si>
    <t>Таблица со значениями выборок одинакового размера n (n от 2 до 10)</t>
  </si>
  <si>
    <t>Толщина покрытия, мкм</t>
  </si>
  <si>
    <r>
      <t>CL+k*</t>
    </r>
    <r>
      <rPr>
        <sz val="10"/>
        <rFont val="Symbol"/>
        <family val="1"/>
        <charset val="2"/>
      </rPr>
      <t xml:space="preserve"> (s</t>
    </r>
    <r>
      <rPr>
        <vertAlign val="subscript"/>
        <sz val="10"/>
        <rFont val="Arial"/>
        <family val="2"/>
        <charset val="204"/>
      </rPr>
      <t>X-bar)</t>
    </r>
    <r>
      <rPr>
        <sz val="10"/>
        <rFont val="Arial"/>
        <family val="2"/>
        <charset val="204"/>
      </rPr>
      <t>-hat</t>
    </r>
  </si>
  <si>
    <r>
      <t>CL-k*</t>
    </r>
    <r>
      <rPr>
        <sz val="10"/>
        <rFont val="Symbol"/>
        <family val="1"/>
        <charset val="2"/>
      </rPr>
      <t xml:space="preserve"> (s</t>
    </r>
    <r>
      <rPr>
        <vertAlign val="subscript"/>
        <sz val="10"/>
        <rFont val="Arial"/>
        <family val="2"/>
        <charset val="204"/>
      </rPr>
      <t>X-bar)</t>
    </r>
    <r>
      <rPr>
        <sz val="10"/>
        <rFont val="Arial"/>
        <family val="2"/>
        <charset val="204"/>
      </rPr>
      <t>-hat</t>
    </r>
  </si>
  <si>
    <r>
      <t>Оценка стандартного отклонения выборочных средних,</t>
    </r>
    <r>
      <rPr>
        <sz val="11"/>
        <rFont val="Arial"/>
        <family val="2"/>
      </rPr>
      <t xml:space="preserve"> </t>
    </r>
    <r>
      <rPr>
        <sz val="11"/>
        <rFont val="Symbol"/>
        <family val="1"/>
        <charset val="2"/>
      </rPr>
      <t xml:space="preserve"> (s</t>
    </r>
    <r>
      <rPr>
        <vertAlign val="subscript"/>
        <sz val="11"/>
        <rFont val="Arial"/>
        <family val="2"/>
        <charset val="204"/>
      </rPr>
      <t>X-bar</t>
    </r>
    <r>
      <rPr>
        <sz val="11"/>
        <rFont val="Arial"/>
        <family val="2"/>
        <charset val="204"/>
      </rPr>
      <t>)-hat</t>
    </r>
  </si>
  <si>
    <t>Логика статконтроля: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</si>
</sst>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70" formatCode="0.0000"/>
  </numFmts>
  <fonts count="33" x14ac:knownFonts="1">
    <font>
      <sz val="10"/>
      <name val="Arial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b/>
      <sz val="10"/>
      <name val="Arial"/>
      <family val="2"/>
    </font>
    <font>
      <sz val="10"/>
      <name val="Arial"/>
      <family val="2"/>
    </font>
    <font>
      <sz val="8"/>
      <name val="Trebuchet MS"/>
      <family val="2"/>
    </font>
    <font>
      <b/>
      <sz val="12"/>
      <name val="Arial"/>
      <family val="2"/>
    </font>
    <font>
      <sz val="12"/>
      <name val="Arial"/>
      <family val="2"/>
      <charset val="204"/>
    </font>
    <font>
      <sz val="8"/>
      <name val="Arial"/>
      <family val="2"/>
      <charset val="204"/>
    </font>
    <font>
      <i/>
      <sz val="10"/>
      <name val="Arial"/>
      <family val="2"/>
    </font>
    <font>
      <sz val="10"/>
      <name val="Symbol"/>
      <family val="1"/>
      <charset val="2"/>
    </font>
    <font>
      <vertAlign val="subscript"/>
      <sz val="10"/>
      <name val="Arial"/>
      <family val="2"/>
    </font>
    <font>
      <sz val="8"/>
      <color indexed="81"/>
      <name val="Tahoma"/>
      <family val="2"/>
      <charset val="204"/>
    </font>
    <font>
      <sz val="10"/>
      <color rgb="FFFF0000"/>
      <name val="Arial"/>
      <family val="2"/>
    </font>
    <font>
      <b/>
      <sz val="18"/>
      <color theme="3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color indexed="9"/>
      <name val="Arial"/>
      <family val="2"/>
      <charset val="204"/>
    </font>
    <font>
      <sz val="11"/>
      <name val="Arial"/>
      <family val="2"/>
    </font>
    <font>
      <sz val="11"/>
      <name val="Symbol"/>
      <family val="1"/>
      <charset val="2"/>
    </font>
    <font>
      <vertAlign val="subscript"/>
      <sz val="10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u/>
      <sz val="11"/>
      <color theme="10"/>
      <name val="Calibri"/>
      <family val="2"/>
      <charset val="204"/>
    </font>
    <font>
      <sz val="20"/>
      <color theme="0"/>
      <name val="Calibri"/>
      <family val="2"/>
      <charset val="204"/>
      <scheme val="minor"/>
    </font>
    <font>
      <b/>
      <sz val="12"/>
      <color theme="1" tint="0.14999847407452621"/>
      <name val="Calibri"/>
      <family val="2"/>
      <charset val="204"/>
      <scheme val="minor"/>
    </font>
    <font>
      <sz val="14"/>
      <color theme="1" tint="0.1499984740745262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i/>
      <sz val="8"/>
      <name val="Arial"/>
      <family val="2"/>
      <charset val="204"/>
    </font>
    <font>
      <sz val="11"/>
      <name val="Arial"/>
      <family val="2"/>
      <charset val="204"/>
    </font>
    <font>
      <vertAlign val="subscript"/>
      <sz val="1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69">
    <xf numFmtId="0" fontId="0" fillId="0" borderId="0" xfId="0"/>
    <xf numFmtId="0" fontId="2" fillId="0" borderId="0" xfId="1" applyAlignment="1" applyProtection="1"/>
    <xf numFmtId="0" fontId="7" fillId="0" borderId="0" xfId="0" applyFont="1"/>
    <xf numFmtId="0" fontId="4" fillId="0" borderId="0" xfId="0" applyFont="1" applyProtection="1"/>
    <xf numFmtId="0" fontId="4" fillId="0" borderId="0" xfId="0" applyFont="1" applyAlignment="1" applyProtection="1"/>
    <xf numFmtId="0" fontId="3" fillId="0" borderId="0" xfId="0" applyFont="1" applyFill="1" applyAlignment="1" applyProtection="1">
      <alignment horizontal="right"/>
    </xf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right"/>
    </xf>
    <xf numFmtId="0" fontId="4" fillId="0" borderId="0" xfId="0" applyFont="1" applyFill="1" applyProtection="1"/>
    <xf numFmtId="0" fontId="0" fillId="0" borderId="0" xfId="0" applyFill="1" applyProtection="1"/>
    <xf numFmtId="0" fontId="6" fillId="0" borderId="0" xfId="0" applyFont="1" applyProtection="1"/>
    <xf numFmtId="0" fontId="0" fillId="0" borderId="1" xfId="0" applyFill="1" applyBorder="1"/>
    <xf numFmtId="165" fontId="4" fillId="0" borderId="0" xfId="0" applyNumberFormat="1" applyFont="1" applyProtection="1"/>
    <xf numFmtId="0" fontId="4" fillId="0" borderId="0" xfId="0" applyFont="1" applyAlignment="1" applyProtection="1">
      <alignment horizontal="right" indent="1"/>
    </xf>
    <xf numFmtId="0" fontId="4" fillId="0" borderId="0" xfId="0" applyFont="1" applyAlignment="1">
      <alignment horizontal="right" indent="1"/>
    </xf>
    <xf numFmtId="165" fontId="4" fillId="0" borderId="0" xfId="0" applyNumberFormat="1" applyFont="1" applyFill="1" applyProtection="1"/>
    <xf numFmtId="0" fontId="4" fillId="0" borderId="0" xfId="0" applyFont="1" applyFill="1" applyAlignment="1">
      <alignment horizontal="right" indent="1"/>
    </xf>
    <xf numFmtId="0" fontId="10" fillId="0" borderId="0" xfId="0" applyFont="1" applyFill="1" applyAlignment="1" applyProtection="1">
      <alignment horizontal="right" indent="1"/>
    </xf>
    <xf numFmtId="0" fontId="4" fillId="0" borderId="3" xfId="0" applyFont="1" applyFill="1" applyBorder="1" applyAlignment="1" applyProtection="1">
      <alignment horizontal="left"/>
    </xf>
    <xf numFmtId="0" fontId="4" fillId="0" borderId="4" xfId="0" applyFont="1" applyFill="1" applyBorder="1" applyAlignment="1" applyProtection="1">
      <alignment horizontal="left"/>
    </xf>
    <xf numFmtId="165" fontId="0" fillId="0" borderId="0" xfId="0" applyNumberFormat="1" applyFill="1"/>
    <xf numFmtId="165" fontId="4" fillId="0" borderId="0" xfId="0" applyNumberFormat="1" applyFont="1" applyAlignment="1" applyProtection="1">
      <alignment horizontal="right"/>
    </xf>
    <xf numFmtId="0" fontId="14" fillId="0" borderId="0" xfId="0" applyFont="1" applyFill="1" applyAlignment="1" applyProtection="1">
      <alignment horizontal="left"/>
    </xf>
    <xf numFmtId="0" fontId="15" fillId="0" borderId="0" xfId="0" applyFont="1" applyProtection="1"/>
    <xf numFmtId="0" fontId="0" fillId="2" borderId="1" xfId="0" applyFill="1" applyBorder="1"/>
    <xf numFmtId="0" fontId="4" fillId="0" borderId="0" xfId="0" applyFont="1" applyFill="1" applyBorder="1" applyProtection="1"/>
    <xf numFmtId="0" fontId="6" fillId="3" borderId="0" xfId="0" applyFont="1" applyFill="1" applyProtection="1"/>
    <xf numFmtId="0" fontId="4" fillId="2" borderId="0" xfId="0" applyFont="1" applyFill="1" applyAlignment="1" applyProtection="1">
      <alignment horizontal="left"/>
      <protection locked="0"/>
    </xf>
    <xf numFmtId="0" fontId="16" fillId="0" borderId="0" xfId="0" applyFont="1" applyAlignment="1">
      <alignment horizontal="right" indent="1"/>
    </xf>
    <xf numFmtId="0" fontId="17" fillId="0" borderId="0" xfId="0" applyFont="1" applyProtection="1"/>
    <xf numFmtId="0" fontId="18" fillId="0" borderId="0" xfId="0" applyFont="1" applyAlignment="1" applyProtection="1">
      <alignment horizontal="right" indent="1"/>
    </xf>
    <xf numFmtId="14" fontId="4" fillId="0" borderId="0" xfId="0" applyNumberFormat="1" applyFont="1" applyFill="1" applyAlignment="1" applyProtection="1">
      <protection locked="0"/>
    </xf>
    <xf numFmtId="0" fontId="3" fillId="0" borderId="0" xfId="0" applyFont="1" applyAlignment="1" applyProtection="1">
      <alignment horizontal="left"/>
    </xf>
    <xf numFmtId="0" fontId="13" fillId="0" borderId="0" xfId="0" applyFont="1" applyAlignment="1" applyProtection="1"/>
    <xf numFmtId="0" fontId="4" fillId="0" borderId="0" xfId="0" applyFont="1" applyAlignment="1" applyProtection="1">
      <alignment horizontal="right" wrapText="1" indent="1"/>
    </xf>
    <xf numFmtId="0" fontId="16" fillId="0" borderId="0" xfId="0" applyFont="1" applyAlignment="1">
      <alignment horizontal="left"/>
    </xf>
    <xf numFmtId="0" fontId="23" fillId="0" borderId="0" xfId="0" applyFont="1" applyFill="1" applyBorder="1" applyAlignment="1" applyProtection="1">
      <alignment horizontal="left"/>
    </xf>
    <xf numFmtId="2" fontId="4" fillId="0" borderId="0" xfId="0" applyNumberFormat="1" applyFont="1" applyProtection="1"/>
    <xf numFmtId="0" fontId="4" fillId="0" borderId="5" xfId="0" applyFont="1" applyBorder="1" applyProtection="1"/>
    <xf numFmtId="165" fontId="4" fillId="0" borderId="5" xfId="0" applyNumberFormat="1" applyFont="1" applyBorder="1" applyProtection="1"/>
    <xf numFmtId="2" fontId="4" fillId="0" borderId="5" xfId="0" applyNumberFormat="1" applyFont="1" applyBorder="1" applyProtection="1"/>
    <xf numFmtId="0" fontId="4" fillId="0" borderId="5" xfId="0" applyFont="1" applyFill="1" applyBorder="1" applyProtection="1"/>
    <xf numFmtId="0" fontId="8" fillId="0" borderId="0" xfId="0" applyFont="1" applyAlignment="1">
      <alignment horizontal="right" wrapText="1" indent="1"/>
    </xf>
    <xf numFmtId="10" fontId="4" fillId="0" borderId="0" xfId="2" applyNumberFormat="1" applyFont="1" applyFill="1" applyProtection="1"/>
    <xf numFmtId="2" fontId="4" fillId="2" borderId="0" xfId="0" applyNumberFormat="1" applyFont="1" applyFill="1" applyProtection="1"/>
    <xf numFmtId="0" fontId="4" fillId="0" borderId="0" xfId="0" applyFont="1" applyAlignment="1" applyProtection="1">
      <alignment horizontal="center" vertical="center" wrapText="1"/>
    </xf>
    <xf numFmtId="0" fontId="26" fillId="5" borderId="0" xfId="3" applyFont="1" applyFill="1" applyAlignment="1" applyProtection="1">
      <alignment vertical="center"/>
    </xf>
    <xf numFmtId="0" fontId="27" fillId="6" borderId="0" xfId="0" applyFont="1" applyFill="1" applyAlignment="1"/>
    <xf numFmtId="0" fontId="25" fillId="6" borderId="0" xfId="3" applyFill="1" applyAlignment="1" applyProtection="1">
      <alignment horizontal="right"/>
    </xf>
    <xf numFmtId="0" fontId="28" fillId="6" borderId="0" xfId="0" applyFont="1" applyFill="1" applyAlignment="1">
      <alignment vertical="center"/>
    </xf>
    <xf numFmtId="0" fontId="29" fillId="3" borderId="0" xfId="4" applyFont="1" applyFill="1"/>
    <xf numFmtId="0" fontId="19" fillId="4" borderId="2" xfId="0" applyFont="1" applyFill="1" applyBorder="1" applyAlignment="1">
      <alignment horizontal="center"/>
    </xf>
    <xf numFmtId="164" fontId="0" fillId="2" borderId="1" xfId="0" applyNumberFormat="1" applyFill="1" applyBorder="1"/>
    <xf numFmtId="0" fontId="4" fillId="2" borderId="0" xfId="0" applyFont="1" applyFill="1" applyProtection="1"/>
    <xf numFmtId="164" fontId="0" fillId="0" borderId="0" xfId="0" applyNumberFormat="1" applyFill="1"/>
    <xf numFmtId="0" fontId="0" fillId="0" borderId="0" xfId="0" applyFill="1" applyAlignment="1">
      <alignment horizontal="center"/>
    </xf>
    <xf numFmtId="0" fontId="4" fillId="0" borderId="0" xfId="0" applyFont="1" applyBorder="1" applyProtection="1"/>
    <xf numFmtId="2" fontId="4" fillId="0" borderId="0" xfId="0" applyNumberFormat="1" applyFont="1" applyBorder="1" applyProtection="1"/>
    <xf numFmtId="0" fontId="30" fillId="0" borderId="0" xfId="0" applyFont="1" applyFill="1" applyProtection="1"/>
    <xf numFmtId="0" fontId="30" fillId="0" borderId="0" xfId="0" applyFont="1" applyProtection="1"/>
    <xf numFmtId="0" fontId="4" fillId="0" borderId="0" xfId="0" applyFont="1" applyFill="1" applyAlignment="1">
      <alignment horizontal="right" vertical="top"/>
    </xf>
    <xf numFmtId="170" fontId="4" fillId="0" borderId="0" xfId="0" applyNumberFormat="1" applyFont="1" applyProtection="1"/>
    <xf numFmtId="0" fontId="15" fillId="3" borderId="5" xfId="0" applyFont="1" applyFill="1" applyBorder="1" applyProtection="1"/>
    <xf numFmtId="0" fontId="4" fillId="3" borderId="5" xfId="0" applyFont="1" applyFill="1" applyBorder="1" applyAlignment="1" applyProtection="1">
      <alignment horizontal="center"/>
    </xf>
    <xf numFmtId="0" fontId="24" fillId="3" borderId="5" xfId="0" applyFont="1" applyFill="1" applyBorder="1" applyProtection="1"/>
    <xf numFmtId="0" fontId="0" fillId="0" borderId="1" xfId="0" applyFont="1" applyFill="1" applyBorder="1" applyProtection="1"/>
    <xf numFmtId="0" fontId="4" fillId="3" borderId="0" xfId="0" applyFont="1" applyFill="1" applyProtection="1"/>
    <xf numFmtId="0" fontId="30" fillId="0" borderId="0" xfId="0" applyFont="1" applyAlignment="1">
      <alignment horizontal="left"/>
    </xf>
    <xf numFmtId="0" fontId="2" fillId="6" borderId="0" xfId="1" applyFill="1" applyAlignment="1" applyProtection="1"/>
  </cellXfs>
  <cellStyles count="5">
    <cellStyle name="Гиперссылка" xfId="1" builtinId="8"/>
    <cellStyle name="Гиперссылка 3" xfId="3"/>
    <cellStyle name="Обычный" xfId="0" builtinId="0"/>
    <cellStyle name="Обычный 2" xfId="4"/>
    <cellStyle name="Процентный" xfId="2" builtinId="5"/>
  </cellStyles>
  <dxfs count="2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'Карта Средних'!$A$6</c:f>
          <c:strCache>
            <c:ptCount val="1"/>
            <c:pt idx="0">
              <c:v>Контрольная карта средних значений выборок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0161748759507251"/>
          <c:y val="0.13616478415632877"/>
          <c:w val="0.79676625093396169"/>
          <c:h val="0.65926690318619086"/>
        </c:manualLayout>
      </c:layout>
      <c:lineChart>
        <c:grouping val="standard"/>
        <c:varyColors val="0"/>
        <c:ser>
          <c:idx val="0"/>
          <c:order val="1"/>
          <c:tx>
            <c:strRef>
              <c:f>'Карта Средних'!$B$54</c:f>
              <c:strCache>
                <c:ptCount val="1"/>
                <c:pt idx="0">
                  <c:v>Выборочные средние, X̅</c:v>
                </c:pt>
              </c:strCache>
            </c:strRef>
          </c:tx>
          <c:spPr>
            <a:ln w="1270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cat>
            <c:numRef>
              <c:f>'Карта Средних'!$A$55:$A$79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cat>
          <c:val>
            <c:numRef>
              <c:f>'Карта Средних'!$B$55:$B$79</c:f>
              <c:numCache>
                <c:formatCode>0.0</c:formatCode>
                <c:ptCount val="25"/>
                <c:pt idx="0">
                  <c:v>34.200000000000003</c:v>
                </c:pt>
                <c:pt idx="1">
                  <c:v>34</c:v>
                </c:pt>
                <c:pt idx="2">
                  <c:v>35.799999999999997</c:v>
                </c:pt>
                <c:pt idx="3">
                  <c:v>35</c:v>
                </c:pt>
                <c:pt idx="4">
                  <c:v>35.6</c:v>
                </c:pt>
                <c:pt idx="5">
                  <c:v>35</c:v>
                </c:pt>
                <c:pt idx="6">
                  <c:v>35.799999999999997</c:v>
                </c:pt>
                <c:pt idx="7">
                  <c:v>35.799999999999997</c:v>
                </c:pt>
                <c:pt idx="8">
                  <c:v>35.6</c:v>
                </c:pt>
                <c:pt idx="9">
                  <c:v>34.4</c:v>
                </c:pt>
                <c:pt idx="10">
                  <c:v>34</c:v>
                </c:pt>
                <c:pt idx="11">
                  <c:v>34.4</c:v>
                </c:pt>
                <c:pt idx="12">
                  <c:v>33</c:v>
                </c:pt>
                <c:pt idx="13">
                  <c:v>34.4</c:v>
                </c:pt>
                <c:pt idx="14">
                  <c:v>35</c:v>
                </c:pt>
                <c:pt idx="15">
                  <c:v>34.799999999999997</c:v>
                </c:pt>
                <c:pt idx="16">
                  <c:v>34.799999999999997</c:v>
                </c:pt>
                <c:pt idx="17">
                  <c:v>35.4</c:v>
                </c:pt>
                <c:pt idx="18">
                  <c:v>33.6</c:v>
                </c:pt>
                <c:pt idx="19">
                  <c:v>33.799999999999997</c:v>
                </c:pt>
                <c:pt idx="20">
                  <c:v>34.799999999999997</c:v>
                </c:pt>
                <c:pt idx="21">
                  <c:v>35</c:v>
                </c:pt>
                <c:pt idx="22">
                  <c:v>34.6</c:v>
                </c:pt>
                <c:pt idx="23">
                  <c:v>33.4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AA-4F2B-ADA2-3FB3A8791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9045695"/>
        <c:axId val="1159047775"/>
      </c:lineChart>
      <c:scatterChart>
        <c:scatterStyle val="lineMarker"/>
        <c:varyColors val="0"/>
        <c:ser>
          <c:idx val="1"/>
          <c:order val="0"/>
          <c:tx>
            <c:strRef>
              <c:f>'Карта Средних'!$R$42</c:f>
              <c:strCache>
                <c:ptCount val="1"/>
                <c:pt idx="0">
                  <c:v>LCL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DAA-4F2B-ADA2-3FB3A87911FF}"/>
                </c:ext>
              </c:extLst>
            </c:dLbl>
            <c:dLbl>
              <c:idx val="1"/>
              <c:layout/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DDAA-4F2B-ADA2-3FB3A87911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'Карта Средних'!$P$43:$P$44</c:f>
              <c:numCache>
                <c:formatCode>General</c:formatCode>
                <c:ptCount val="2"/>
                <c:pt idx="0">
                  <c:v>1</c:v>
                </c:pt>
                <c:pt idx="1">
                  <c:v>25</c:v>
                </c:pt>
              </c:numCache>
            </c:numRef>
          </c:xVal>
          <c:yVal>
            <c:numRef>
              <c:f>'Карта Средних'!$R$43:$R$44</c:f>
              <c:numCache>
                <c:formatCode>0.00</c:formatCode>
                <c:ptCount val="2"/>
                <c:pt idx="0">
                  <c:v>32.103928321788715</c:v>
                </c:pt>
                <c:pt idx="1">
                  <c:v>32.103928321788715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DAA-4F2B-ADA2-3FB3A87911FF}"/>
            </c:ext>
          </c:extLst>
        </c:ser>
        <c:ser>
          <c:idx val="2"/>
          <c:order val="2"/>
          <c:tx>
            <c:strRef>
              <c:f>'Карта Средних'!$Q$42</c:f>
              <c:strCache>
                <c:ptCount val="1"/>
                <c:pt idx="0">
                  <c:v>UCL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DAA-4F2B-ADA2-3FB3A87911FF}"/>
                </c:ext>
              </c:extLst>
            </c:dLbl>
            <c:dLbl>
              <c:idx val="1"/>
              <c:layout/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DAA-4F2B-ADA2-3FB3A87911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'Карта Средних'!$P$43:$P$44</c:f>
              <c:numCache>
                <c:formatCode>General</c:formatCode>
                <c:ptCount val="2"/>
                <c:pt idx="0">
                  <c:v>1</c:v>
                </c:pt>
                <c:pt idx="1">
                  <c:v>25</c:v>
                </c:pt>
              </c:numCache>
            </c:numRef>
          </c:xVal>
          <c:yVal>
            <c:numRef>
              <c:f>'Карта Средних'!$Q$43:$Q$44</c:f>
              <c:numCache>
                <c:formatCode>0.00</c:formatCode>
                <c:ptCount val="2"/>
                <c:pt idx="0">
                  <c:v>37.272071678211276</c:v>
                </c:pt>
                <c:pt idx="1">
                  <c:v>37.272071678211276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DAA-4F2B-ADA2-3FB3A87911FF}"/>
            </c:ext>
          </c:extLst>
        </c:ser>
        <c:ser>
          <c:idx val="3"/>
          <c:order val="3"/>
          <c:tx>
            <c:strRef>
              <c:f>'Карта Средних'!$S$42</c:f>
              <c:strCache>
                <c:ptCount val="1"/>
                <c:pt idx="0">
                  <c:v>CL</c:v>
                </c:pt>
              </c:strCache>
            </c:strRef>
          </c:tx>
          <c:spPr>
            <a:ln w="12700" cap="rnd">
              <a:solidFill>
                <a:schemeClr val="tx2"/>
              </a:solidFill>
              <a:prstDash val="dash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DAA-4F2B-ADA2-3FB3A87911FF}"/>
                </c:ext>
              </c:extLst>
            </c:dLbl>
            <c:dLbl>
              <c:idx val="1"/>
              <c:layout/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DDAA-4F2B-ADA2-3FB3A87911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'Карта Средних'!$P$43:$P$44</c:f>
              <c:numCache>
                <c:formatCode>General</c:formatCode>
                <c:ptCount val="2"/>
                <c:pt idx="0">
                  <c:v>1</c:v>
                </c:pt>
                <c:pt idx="1">
                  <c:v>25</c:v>
                </c:pt>
              </c:numCache>
            </c:numRef>
          </c:xVal>
          <c:yVal>
            <c:numRef>
              <c:f>'Карта Средних'!$S$43:$S$44</c:f>
              <c:numCache>
                <c:formatCode>0.00</c:formatCode>
                <c:ptCount val="2"/>
                <c:pt idx="0">
                  <c:v>34.687999999999995</c:v>
                </c:pt>
                <c:pt idx="1">
                  <c:v>34.687999999999995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DAA-4F2B-ADA2-3FB3A87911FF}"/>
            </c:ext>
          </c:extLst>
        </c:ser>
        <c:ser>
          <c:idx val="5"/>
          <c:order val="4"/>
          <c:tx>
            <c:strRef>
              <c:f>'Карта Средних'!$U$42</c:f>
              <c:strCache>
                <c:ptCount val="1"/>
                <c:pt idx="0">
                  <c:v>LSL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'Карта Средних'!$P$43:$P$44</c:f>
              <c:numCache>
                <c:formatCode>General</c:formatCode>
                <c:ptCount val="2"/>
                <c:pt idx="0">
                  <c:v>1</c:v>
                </c:pt>
                <c:pt idx="1">
                  <c:v>25</c:v>
                </c:pt>
              </c:numCache>
            </c:numRef>
          </c:xVal>
          <c:yVal>
            <c:numRef>
              <c:f>'Карта Средних'!$U$43:$U$44</c:f>
              <c:numCache>
                <c:formatCode>0.00</c:formatCode>
                <c:ptCount val="2"/>
                <c:pt idx="0">
                  <c:v>32</c:v>
                </c:pt>
                <c:pt idx="1">
                  <c:v>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DDAA-4F2B-ADA2-3FB3A87911FF}"/>
            </c:ext>
          </c:extLst>
        </c:ser>
        <c:ser>
          <c:idx val="4"/>
          <c:order val="5"/>
          <c:tx>
            <c:strRef>
              <c:f>'Карта Средних'!$T$42</c:f>
              <c:strCache>
                <c:ptCount val="1"/>
                <c:pt idx="0">
                  <c:v>USL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'Карта Средних'!$P$43:$P$44</c:f>
              <c:numCache>
                <c:formatCode>General</c:formatCode>
                <c:ptCount val="2"/>
                <c:pt idx="0">
                  <c:v>1</c:v>
                </c:pt>
                <c:pt idx="1">
                  <c:v>25</c:v>
                </c:pt>
              </c:numCache>
            </c:numRef>
          </c:xVal>
          <c:yVal>
            <c:numRef>
              <c:f>'Карта Средних'!$T$43:$T$44</c:f>
              <c:numCache>
                <c:formatCode>0.00</c:formatCode>
                <c:ptCount val="2"/>
                <c:pt idx="0">
                  <c:v>37.5</c:v>
                </c:pt>
                <c:pt idx="1">
                  <c:v>37.5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DDAA-4F2B-ADA2-3FB3A87911FF}"/>
            </c:ext>
          </c:extLst>
        </c:ser>
        <c:ser>
          <c:idx val="6"/>
          <c:order val="6"/>
          <c:tx>
            <c:strRef>
              <c:f>'Карта Средних'!$V$42</c:f>
              <c:strCache>
                <c:ptCount val="1"/>
                <c:pt idx="0">
                  <c:v>Целевое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'Карта Средних'!$P$43:$P$44</c:f>
              <c:numCache>
                <c:formatCode>General</c:formatCode>
                <c:ptCount val="2"/>
                <c:pt idx="0">
                  <c:v>1</c:v>
                </c:pt>
                <c:pt idx="1">
                  <c:v>25</c:v>
                </c:pt>
              </c:numCache>
            </c:numRef>
          </c:xVal>
          <c:yVal>
            <c:numRef>
              <c:f>'Карта Средних'!$V$43:$V$44</c:f>
              <c:numCache>
                <c:formatCode>0.00</c:formatCode>
                <c:ptCount val="2"/>
                <c:pt idx="0">
                  <c:v>34.75</c:v>
                </c:pt>
                <c:pt idx="1">
                  <c:v>34.75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5E-4192-A109-05818DF71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9045695"/>
        <c:axId val="1159047775"/>
      </c:scatterChart>
      <c:catAx>
        <c:axId val="11590456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b="1"/>
                  <a:t>Номер выборки</a:t>
                </a:r>
              </a:p>
            </c:rich>
          </c:tx>
          <c:layout>
            <c:manualLayout>
              <c:xMode val="edge"/>
              <c:yMode val="edge"/>
              <c:x val="0.86797356322968977"/>
              <c:y val="0.858394717835187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59047775"/>
        <c:crosses val="autoZero"/>
        <c:auto val="1"/>
        <c:lblAlgn val="ctr"/>
        <c:lblOffset val="100"/>
        <c:noMultiLvlLbl val="0"/>
      </c:catAx>
      <c:valAx>
        <c:axId val="1159047775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strRef>
              <c:f>'Карта Средних'!$C$8</c:f>
              <c:strCache>
                <c:ptCount val="1"/>
                <c:pt idx="0">
                  <c:v>Толщина покрытия, мкм</c:v>
                </c:pt>
              </c:strCache>
            </c:strRef>
          </c:tx>
          <c:layout>
            <c:manualLayout>
              <c:xMode val="edge"/>
              <c:yMode val="edge"/>
              <c:x val="6.6216132432264877E-3"/>
              <c:y val="0.220773350617452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5904569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'Карта Средних'!$I$6</c:f>
          <c:strCache>
            <c:ptCount val="1"/>
            <c:pt idx="0">
              <c:v>Контрольная карта Размахов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0161748759507251"/>
          <c:y val="0.13616478415632877"/>
          <c:w val="0.79676625093396169"/>
          <c:h val="0.65926690318619086"/>
        </c:manualLayout>
      </c:layout>
      <c:lineChart>
        <c:grouping val="standard"/>
        <c:varyColors val="0"/>
        <c:ser>
          <c:idx val="0"/>
          <c:order val="1"/>
          <c:tx>
            <c:strRef>
              <c:f>'Карта Средних'!$C$54</c:f>
              <c:strCache>
                <c:ptCount val="1"/>
                <c:pt idx="0">
                  <c:v>Размах, R</c:v>
                </c:pt>
              </c:strCache>
            </c:strRef>
          </c:tx>
          <c:spPr>
            <a:ln w="12700" cap="rnd">
              <a:solidFill>
                <a:schemeClr val="tx2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tx2"/>
              </a:solidFill>
              <a:ln w="9525">
                <a:solidFill>
                  <a:schemeClr val="tx2"/>
                </a:solidFill>
              </a:ln>
              <a:effectLst/>
            </c:spPr>
          </c:marker>
          <c:cat>
            <c:numRef>
              <c:f>'Карта Средних'!$A$55:$A$79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cat>
          <c:val>
            <c:numRef>
              <c:f>'Карта Средних'!$C$55:$C$79</c:f>
              <c:numCache>
                <c:formatCode>0.0</c:formatCode>
                <c:ptCount val="25"/>
                <c:pt idx="0">
                  <c:v>4</c:v>
                </c:pt>
                <c:pt idx="1">
                  <c:v>2</c:v>
                </c:pt>
                <c:pt idx="2">
                  <c:v>5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7</c:v>
                </c:pt>
                <c:pt idx="9">
                  <c:v>4</c:v>
                </c:pt>
                <c:pt idx="10">
                  <c:v>3</c:v>
                </c:pt>
                <c:pt idx="11">
                  <c:v>5</c:v>
                </c:pt>
                <c:pt idx="12">
                  <c:v>5</c:v>
                </c:pt>
                <c:pt idx="13">
                  <c:v>4</c:v>
                </c:pt>
                <c:pt idx="14">
                  <c:v>6</c:v>
                </c:pt>
                <c:pt idx="15">
                  <c:v>5</c:v>
                </c:pt>
                <c:pt idx="16">
                  <c:v>3</c:v>
                </c:pt>
                <c:pt idx="17">
                  <c:v>4</c:v>
                </c:pt>
                <c:pt idx="18">
                  <c:v>6</c:v>
                </c:pt>
                <c:pt idx="19">
                  <c:v>5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5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A8-422C-8231-5CDF25153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9045695"/>
        <c:axId val="1159047775"/>
      </c:lineChart>
      <c:scatterChart>
        <c:scatterStyle val="lineMarker"/>
        <c:varyColors val="0"/>
        <c:ser>
          <c:idx val="1"/>
          <c:order val="0"/>
          <c:tx>
            <c:strRef>
              <c:f>'Карта Средних'!$R$48</c:f>
              <c:strCache>
                <c:ptCount val="1"/>
                <c:pt idx="0">
                  <c:v>LCLR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A8-422C-8231-5CDF25153E4C}"/>
                </c:ext>
              </c:extLst>
            </c:dLbl>
            <c:dLbl>
              <c:idx val="1"/>
              <c:layout/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FA8-422C-8231-5CDF25153E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'Карта Средних'!$P$49:$P$50</c:f>
              <c:numCache>
                <c:formatCode>General</c:formatCode>
                <c:ptCount val="2"/>
                <c:pt idx="0">
                  <c:v>1</c:v>
                </c:pt>
                <c:pt idx="1">
                  <c:v>25</c:v>
                </c:pt>
              </c:numCache>
            </c:numRef>
          </c:xVal>
          <c:yVal>
            <c:numRef>
              <c:f>'Карта Средних'!$R$49:$R$50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FA8-422C-8231-5CDF25153E4C}"/>
            </c:ext>
          </c:extLst>
        </c:ser>
        <c:ser>
          <c:idx val="2"/>
          <c:order val="2"/>
          <c:tx>
            <c:strRef>
              <c:f>'Карта Средних'!$Q$48</c:f>
              <c:strCache>
                <c:ptCount val="1"/>
                <c:pt idx="0">
                  <c:v>UCLR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A8-422C-8231-5CDF25153E4C}"/>
                </c:ext>
              </c:extLst>
            </c:dLbl>
            <c:dLbl>
              <c:idx val="1"/>
              <c:layout/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FA8-422C-8231-5CDF25153E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'Карта Средних'!$P$49:$P$50</c:f>
              <c:numCache>
                <c:formatCode>General</c:formatCode>
                <c:ptCount val="2"/>
                <c:pt idx="0">
                  <c:v>1</c:v>
                </c:pt>
                <c:pt idx="1">
                  <c:v>25</c:v>
                </c:pt>
              </c:numCache>
            </c:numRef>
          </c:xVal>
          <c:yVal>
            <c:numRef>
              <c:f>'Карта Средних'!$Q$49:$Q$50</c:f>
              <c:numCache>
                <c:formatCode>0.00</c:formatCode>
                <c:ptCount val="2"/>
                <c:pt idx="0">
                  <c:v>9.4723301805674982</c:v>
                </c:pt>
                <c:pt idx="1">
                  <c:v>9.4723301805674982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FA8-422C-8231-5CDF25153E4C}"/>
            </c:ext>
          </c:extLst>
        </c:ser>
        <c:ser>
          <c:idx val="3"/>
          <c:order val="3"/>
          <c:tx>
            <c:strRef>
              <c:f>'Карта Средних'!$S$48</c:f>
              <c:strCache>
                <c:ptCount val="1"/>
                <c:pt idx="0">
                  <c:v>CLR</c:v>
                </c:pt>
              </c:strCache>
            </c:strRef>
          </c:tx>
          <c:spPr>
            <a:ln w="12700" cap="rnd">
              <a:solidFill>
                <a:schemeClr val="tx2"/>
              </a:solidFill>
              <a:prstDash val="dash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FA8-422C-8231-5CDF25153E4C}"/>
                </c:ext>
              </c:extLst>
            </c:dLbl>
            <c:dLbl>
              <c:idx val="1"/>
              <c:layout/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CFA8-422C-8231-5CDF25153E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'Карта Средних'!$P$49:$P$50</c:f>
              <c:numCache>
                <c:formatCode>General</c:formatCode>
                <c:ptCount val="2"/>
                <c:pt idx="0">
                  <c:v>1</c:v>
                </c:pt>
                <c:pt idx="1">
                  <c:v>25</c:v>
                </c:pt>
              </c:numCache>
            </c:numRef>
          </c:xVal>
          <c:yVal>
            <c:numRef>
              <c:f>'Карта Средних'!$S$49:$S$50</c:f>
              <c:numCache>
                <c:formatCode>0.00</c:formatCode>
                <c:ptCount val="2"/>
                <c:pt idx="0">
                  <c:v>4.4800000000000004</c:v>
                </c:pt>
                <c:pt idx="1">
                  <c:v>4.4800000000000004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FA8-422C-8231-5CDF25153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9045695"/>
        <c:axId val="1159047775"/>
      </c:scatterChart>
      <c:catAx>
        <c:axId val="11590456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b="1"/>
                  <a:t>Номер выборки</a:t>
                </a:r>
              </a:p>
            </c:rich>
          </c:tx>
          <c:layout>
            <c:manualLayout>
              <c:xMode val="edge"/>
              <c:yMode val="edge"/>
              <c:x val="0.86797356322968977"/>
              <c:y val="0.858394717835187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59047775"/>
        <c:crosses val="autoZero"/>
        <c:auto val="1"/>
        <c:lblAlgn val="ctr"/>
        <c:lblOffset val="100"/>
        <c:noMultiLvlLbl val="0"/>
      </c:catAx>
      <c:valAx>
        <c:axId val="1159047775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Размах</a:t>
                </a:r>
              </a:p>
            </c:rich>
          </c:tx>
          <c:layout>
            <c:manualLayout>
              <c:xMode val="edge"/>
              <c:yMode val="edge"/>
              <c:x val="3.1818463636927273E-2"/>
              <c:y val="4.523641757616107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5904569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</xdr:rowOff>
    </xdr:from>
    <xdr:to>
      <xdr:col>7</xdr:col>
      <xdr:colOff>0</xdr:colOff>
      <xdr:row>28</xdr:row>
      <xdr:rowOff>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485774</xdr:colOff>
      <xdr:row>8</xdr:row>
      <xdr:rowOff>0</xdr:rowOff>
    </xdr:from>
    <xdr:to>
      <xdr:col>17</xdr:col>
      <xdr:colOff>419099</xdr:colOff>
      <xdr:row>28</xdr:row>
      <xdr:rowOff>0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excel2ru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excel2.ru/articles/statisticheskie-metody-v-ms-excel-kontrolnye-karty-srednikh-i-razmakhov" TargetMode="External"/><Relationship Id="rId1" Type="http://schemas.openxmlformats.org/officeDocument/2006/relationships/hyperlink" Target="http://www.excel2.ru/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vertex42.com/ExcelTemplates/control-cha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V99"/>
  <sheetViews>
    <sheetView tabSelected="1" zoomScaleNormal="100" workbookViewId="0">
      <selection activeCell="A91" sqref="A91"/>
    </sheetView>
  </sheetViews>
  <sheetFormatPr defaultRowHeight="12.75" x14ac:dyDescent="0.2"/>
  <cols>
    <col min="1" max="1" width="8.28515625" style="3" customWidth="1"/>
    <col min="2" max="2" width="30.7109375" style="3" customWidth="1"/>
    <col min="3" max="3" width="11.28515625" style="3" customWidth="1"/>
    <col min="4" max="4" width="18.5703125" style="3" customWidth="1"/>
    <col min="5" max="13" width="7.28515625" style="3" customWidth="1"/>
    <col min="14" max="14" width="9.7109375" style="3" customWidth="1"/>
    <col min="15" max="15" width="10.5703125" style="3" customWidth="1"/>
    <col min="16" max="16" width="13" style="3" customWidth="1"/>
    <col min="17" max="17" width="5.85546875" style="3" customWidth="1"/>
    <col min="18" max="18" width="6.28515625" style="3" customWidth="1"/>
    <col min="19" max="19" width="19.140625" style="3" customWidth="1"/>
    <col min="20" max="16384" width="9.140625" style="3"/>
  </cols>
  <sheetData>
    <row r="1" spans="1:18" ht="26.25" x14ac:dyDescent="0.2">
      <c r="A1" s="46" t="s">
        <v>44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18" ht="15.75" x14ac:dyDescent="0.25">
      <c r="A2" s="68" t="s">
        <v>45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8"/>
      <c r="N2" s="48"/>
      <c r="O2" s="48"/>
      <c r="P2" s="48"/>
      <c r="Q2" s="48"/>
      <c r="R2" s="48" t="s">
        <v>46</v>
      </c>
    </row>
    <row r="3" spans="1:18" ht="18.75" x14ac:dyDescent="0.2">
      <c r="A3" s="49" t="s">
        <v>47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1:18" ht="15.75" x14ac:dyDescent="0.25">
      <c r="A4" s="50" t="s">
        <v>73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</row>
    <row r="5" spans="1:18" x14ac:dyDescent="0.2">
      <c r="A5" s="23"/>
    </row>
    <row r="6" spans="1:18" ht="23.25" x14ac:dyDescent="0.35">
      <c r="A6" s="22" t="s">
        <v>24</v>
      </c>
      <c r="B6" s="8"/>
      <c r="C6" s="8"/>
      <c r="D6" s="9"/>
      <c r="E6" s="9"/>
      <c r="F6" s="9"/>
      <c r="H6" s="9"/>
      <c r="I6" s="22" t="s">
        <v>72</v>
      </c>
    </row>
    <row r="7" spans="1:18" x14ac:dyDescent="0.2">
      <c r="B7" s="23" t="s">
        <v>21</v>
      </c>
      <c r="C7" s="27" t="s">
        <v>30</v>
      </c>
      <c r="D7" s="4"/>
      <c r="E7" s="4"/>
      <c r="F7" s="4"/>
    </row>
    <row r="8" spans="1:18" x14ac:dyDescent="0.2">
      <c r="A8" s="31"/>
      <c r="B8" s="32" t="s">
        <v>8</v>
      </c>
      <c r="C8" s="27" t="s">
        <v>76</v>
      </c>
      <c r="D8" s="5"/>
      <c r="F8" s="6"/>
    </row>
    <row r="9" spans="1:18" x14ac:dyDescent="0.2">
      <c r="B9" s="7"/>
      <c r="C9" s="7"/>
      <c r="D9" s="5"/>
      <c r="F9" s="6"/>
      <c r="G9" s="6"/>
    </row>
    <row r="10" spans="1:18" x14ac:dyDescent="0.2">
      <c r="D10" s="18"/>
      <c r="E10" s="19"/>
    </row>
    <row r="14" spans="1:18" x14ac:dyDescent="0.2">
      <c r="K14" s="33"/>
    </row>
    <row r="15" spans="1:18" x14ac:dyDescent="0.2">
      <c r="K15" s="33"/>
    </row>
    <row r="16" spans="1:18" x14ac:dyDescent="0.2">
      <c r="K16" s="33"/>
    </row>
    <row r="29" spans="1:21" x14ac:dyDescent="0.2">
      <c r="P29" s="4" t="s">
        <v>67</v>
      </c>
    </row>
    <row r="30" spans="1:21" ht="15.75" x14ac:dyDescent="0.25">
      <c r="A30" s="26" t="s">
        <v>9</v>
      </c>
      <c r="B30" s="26"/>
      <c r="C30" s="26"/>
      <c r="D30" s="26"/>
      <c r="F30" s="26" t="s">
        <v>51</v>
      </c>
      <c r="G30" s="26"/>
      <c r="H30" s="26"/>
      <c r="I30" s="26"/>
      <c r="J30" s="26"/>
      <c r="K30" s="26"/>
      <c r="L30" s="26"/>
      <c r="P30" s="62" t="s">
        <v>50</v>
      </c>
      <c r="Q30" s="64" t="s">
        <v>66</v>
      </c>
      <c r="R30" s="62" t="s">
        <v>15</v>
      </c>
      <c r="S30" s="62" t="s">
        <v>63</v>
      </c>
      <c r="T30" s="62" t="s">
        <v>64</v>
      </c>
      <c r="U30" s="62" t="s">
        <v>65</v>
      </c>
    </row>
    <row r="31" spans="1:21" ht="15.75" x14ac:dyDescent="0.3">
      <c r="B31" s="16" t="str">
        <f>"Средний размах, R"&amp;_xlfn.UNICHAR(773)</f>
        <v>Средний размах, R̅</v>
      </c>
      <c r="C31" s="12">
        <f>AVERAGE(C55:C79)</f>
        <v>4.4800000000000004</v>
      </c>
      <c r="D31" s="3" t="s">
        <v>52</v>
      </c>
      <c r="F31" s="13" t="s">
        <v>11</v>
      </c>
      <c r="G31" s="24">
        <v>37.5</v>
      </c>
      <c r="H31" s="3" t="s">
        <v>12</v>
      </c>
      <c r="P31" s="63">
        <v>2</v>
      </c>
      <c r="Q31" s="38">
        <v>1.1279999999999999</v>
      </c>
      <c r="R31" s="39">
        <f>3/(Q31*SQRT(P31))</f>
        <v>1.880603141453584</v>
      </c>
      <c r="S31" s="39">
        <v>0.85299999999999998</v>
      </c>
      <c r="T31" s="39">
        <f>MAX(0,1-3*S31/Q31)</f>
        <v>0</v>
      </c>
      <c r="U31" s="39">
        <f>1+3*S31/Q31</f>
        <v>3.2686170212765959</v>
      </c>
    </row>
    <row r="32" spans="1:21" x14ac:dyDescent="0.2">
      <c r="B32" s="30" t="str">
        <f>"Среднее выборочных средних, X"&amp;_xlfn.UNICHAR(831)</f>
        <v>Среднее выборочных средних, X̿</v>
      </c>
      <c r="C32" s="12">
        <f>AVERAGE(B55:B79)</f>
        <v>34.687999999999995</v>
      </c>
      <c r="F32" s="13" t="s">
        <v>13</v>
      </c>
      <c r="G32" s="52">
        <v>32</v>
      </c>
      <c r="H32" s="3" t="s">
        <v>14</v>
      </c>
      <c r="P32" s="63">
        <v>3</v>
      </c>
      <c r="Q32" s="38">
        <v>1.6930000000000001</v>
      </c>
      <c r="R32" s="39">
        <f t="shared" ref="R32:R39" si="0">3/(Q32*SQRT(P32))</f>
        <v>1.0230660410920718</v>
      </c>
      <c r="S32" s="39">
        <v>0.88800000000000001</v>
      </c>
      <c r="T32" s="39">
        <f t="shared" ref="T32:T39" si="1">MAX(0,1-3*S32/Q32)</f>
        <v>0</v>
      </c>
      <c r="U32" s="39">
        <f t="shared" ref="U32:U39" si="2">1+3*S32/Q32</f>
        <v>2.5735380980507974</v>
      </c>
    </row>
    <row r="33" spans="1:22" ht="53.25" x14ac:dyDescent="0.25">
      <c r="B33" s="34" t="s">
        <v>25</v>
      </c>
      <c r="C33" s="15">
        <f>C31/VLOOKUP(C50,P31:R39,2,TRUE)</f>
        <v>1.9260533104041273</v>
      </c>
      <c r="D33" s="45" t="str">
        <f>"оценка сделана через среднее значение размахов выборок  R"&amp;_xlfn.UNICHAR(773)</f>
        <v>оценка сделана через среднее значение размахов выборок  R̅</v>
      </c>
      <c r="F33" s="13"/>
      <c r="G33" s="21"/>
      <c r="P33" s="63">
        <v>4</v>
      </c>
      <c r="Q33" s="38">
        <v>2.0590000000000002</v>
      </c>
      <c r="R33" s="39">
        <f t="shared" si="0"/>
        <v>0.72850898494414762</v>
      </c>
      <c r="S33" s="39">
        <v>0.88</v>
      </c>
      <c r="T33" s="39">
        <f t="shared" si="1"/>
        <v>0</v>
      </c>
      <c r="U33" s="39">
        <f t="shared" si="2"/>
        <v>2.2821758135016998</v>
      </c>
    </row>
    <row r="34" spans="1:22" ht="44.25" x14ac:dyDescent="0.35">
      <c r="B34" s="34" t="s">
        <v>79</v>
      </c>
      <c r="C34" s="12">
        <f>C33/SQRT(C50)</f>
        <v>0.86135722607042631</v>
      </c>
      <c r="D34" s="45"/>
      <c r="F34" s="13"/>
      <c r="G34" s="21"/>
      <c r="H34" s="25"/>
      <c r="P34" s="63">
        <v>5</v>
      </c>
      <c r="Q34" s="38">
        <v>2.3260000000000001</v>
      </c>
      <c r="R34" s="39">
        <f t="shared" si="0"/>
        <v>0.57680171388644619</v>
      </c>
      <c r="S34" s="39">
        <v>0.86399999999999999</v>
      </c>
      <c r="T34" s="39">
        <f t="shared" si="1"/>
        <v>0</v>
      </c>
      <c r="U34" s="39">
        <f t="shared" si="2"/>
        <v>2.1143594153052447</v>
      </c>
    </row>
    <row r="35" spans="1:22" x14ac:dyDescent="0.2">
      <c r="F35" s="13"/>
      <c r="G35" s="21"/>
      <c r="H35" s="25"/>
      <c r="P35" s="63">
        <v>6</v>
      </c>
      <c r="Q35" s="38">
        <v>2.5339999999999998</v>
      </c>
      <c r="R35" s="39">
        <f t="shared" si="0"/>
        <v>0.48332473219873295</v>
      </c>
      <c r="S35" s="39">
        <v>0.84799999999999998</v>
      </c>
      <c r="T35" s="39">
        <f t="shared" si="1"/>
        <v>0</v>
      </c>
      <c r="U35" s="39">
        <f t="shared" si="2"/>
        <v>2.0039463299131808</v>
      </c>
    </row>
    <row r="36" spans="1:22" ht="15.75" x14ac:dyDescent="0.25">
      <c r="A36" s="26" t="s">
        <v>58</v>
      </c>
      <c r="B36" s="26"/>
      <c r="C36" s="26"/>
      <c r="D36" s="26"/>
      <c r="F36" s="13"/>
      <c r="G36" s="21"/>
      <c r="H36" s="25"/>
      <c r="I36" s="26" t="s">
        <v>59</v>
      </c>
      <c r="J36" s="26"/>
      <c r="K36" s="66"/>
      <c r="L36" s="66"/>
      <c r="M36" s="26"/>
      <c r="N36" s="26"/>
      <c r="P36" s="63">
        <v>7</v>
      </c>
      <c r="Q36" s="38">
        <v>2.7040000000000002</v>
      </c>
      <c r="R36" s="39">
        <f t="shared" si="0"/>
        <v>0.41933928218479349</v>
      </c>
      <c r="S36" s="39">
        <v>0.83299999999999996</v>
      </c>
      <c r="T36" s="39">
        <f>MAX(0,1-3*S36/Q36)</f>
        <v>7.5813609467455856E-2</v>
      </c>
      <c r="U36" s="39">
        <f t="shared" si="2"/>
        <v>1.9241863905325443</v>
      </c>
    </row>
    <row r="37" spans="1:22" x14ac:dyDescent="0.2">
      <c r="A37" s="8"/>
      <c r="B37" s="7" t="s">
        <v>33</v>
      </c>
      <c r="C37" s="44">
        <f>(G31+G32)/2</f>
        <v>34.75</v>
      </c>
      <c r="F37" s="36"/>
      <c r="P37" s="63">
        <v>8</v>
      </c>
      <c r="Q37" s="38">
        <v>2.847</v>
      </c>
      <c r="R37" s="39">
        <f t="shared" si="0"/>
        <v>0.37255362549343912</v>
      </c>
      <c r="S37" s="39">
        <v>0.82</v>
      </c>
      <c r="T37" s="39">
        <f t="shared" si="1"/>
        <v>0.13593256059009484</v>
      </c>
      <c r="U37" s="39">
        <f t="shared" si="2"/>
        <v>1.8640674394099053</v>
      </c>
    </row>
    <row r="38" spans="1:22" ht="15.75" x14ac:dyDescent="0.2">
      <c r="A38" s="8"/>
      <c r="B38" s="16" t="s">
        <v>17</v>
      </c>
      <c r="C38" s="20">
        <f>C32</f>
        <v>34.687999999999995</v>
      </c>
      <c r="D38" s="8"/>
      <c r="G38" s="29"/>
      <c r="M38" s="60" t="s">
        <v>60</v>
      </c>
      <c r="N38" s="12">
        <f>C31</f>
        <v>4.4800000000000004</v>
      </c>
      <c r="P38" s="63">
        <v>9</v>
      </c>
      <c r="Q38" s="38">
        <v>2.97</v>
      </c>
      <c r="R38" s="39">
        <f t="shared" si="0"/>
        <v>0.33670033670033672</v>
      </c>
      <c r="S38" s="39">
        <v>0.80800000000000005</v>
      </c>
      <c r="T38" s="39">
        <f>MAX(0,1-3*S38/Q38)</f>
        <v>0.1838383838383838</v>
      </c>
      <c r="U38" s="39">
        <f t="shared" si="2"/>
        <v>1.8161616161616161</v>
      </c>
    </row>
    <row r="39" spans="1:22" ht="15.75" x14ac:dyDescent="0.3">
      <c r="A39" s="8"/>
      <c r="B39" s="16" t="s">
        <v>18</v>
      </c>
      <c r="C39" s="15">
        <f>C38+C44*C34</f>
        <v>37.272071678211276</v>
      </c>
      <c r="D39" s="8" t="s">
        <v>77</v>
      </c>
      <c r="E39" s="3" t="s">
        <v>26</v>
      </c>
      <c r="M39" s="60" t="s">
        <v>61</v>
      </c>
      <c r="N39" s="61">
        <f>N38*VLOOKUP(C50,P31:U39,6)</f>
        <v>9.4723301805674982</v>
      </c>
      <c r="P39" s="63">
        <v>10</v>
      </c>
      <c r="Q39" s="38">
        <v>3.0779999999999998</v>
      </c>
      <c r="R39" s="39">
        <f t="shared" si="0"/>
        <v>0.3082141968975029</v>
      </c>
      <c r="S39" s="39">
        <v>0.79700000000000004</v>
      </c>
      <c r="T39" s="39">
        <f t="shared" si="1"/>
        <v>0.22319688109161784</v>
      </c>
      <c r="U39" s="39">
        <f t="shared" si="2"/>
        <v>1.7768031189083822</v>
      </c>
    </row>
    <row r="40" spans="1:22" ht="15.75" x14ac:dyDescent="0.3">
      <c r="A40" s="8"/>
      <c r="B40" s="16"/>
      <c r="C40" s="15">
        <f>C32+C31*VLOOKUP(C50,P31:R39,3,TRUE)</f>
        <v>37.272071678211276</v>
      </c>
      <c r="D40" s="8" t="s">
        <v>53</v>
      </c>
      <c r="M40" s="60" t="s">
        <v>62</v>
      </c>
      <c r="N40" s="12">
        <f>N38*VLOOKUP(C50,P31:U39,5)</f>
        <v>0</v>
      </c>
    </row>
    <row r="41" spans="1:22" ht="15.75" x14ac:dyDescent="0.3">
      <c r="A41" s="8"/>
      <c r="B41" s="16" t="s">
        <v>19</v>
      </c>
      <c r="C41" s="15">
        <f>C38-C44*C34</f>
        <v>32.103928321788715</v>
      </c>
      <c r="D41" s="8" t="s">
        <v>78</v>
      </c>
      <c r="E41" s="3" t="s">
        <v>26</v>
      </c>
      <c r="P41" s="3" t="s">
        <v>56</v>
      </c>
    </row>
    <row r="42" spans="1:22" ht="15.75" x14ac:dyDescent="0.3">
      <c r="A42" s="8"/>
      <c r="B42" s="16"/>
      <c r="C42" s="15">
        <f>C32-C31*VLOOKUP(C50,P31:R39,3,TRUE)</f>
        <v>32.103928321788715</v>
      </c>
      <c r="D42" s="8" t="s">
        <v>54</v>
      </c>
      <c r="P42" s="38" t="s">
        <v>31</v>
      </c>
      <c r="Q42" s="38" t="s">
        <v>3</v>
      </c>
      <c r="R42" s="38" t="s">
        <v>4</v>
      </c>
      <c r="S42" s="38" t="s">
        <v>2</v>
      </c>
      <c r="T42" s="38" t="s">
        <v>11</v>
      </c>
      <c r="U42" s="38" t="s">
        <v>13</v>
      </c>
      <c r="V42" s="41" t="s">
        <v>38</v>
      </c>
    </row>
    <row r="43" spans="1:22" x14ac:dyDescent="0.2">
      <c r="P43" s="38">
        <v>1</v>
      </c>
      <c r="Q43" s="40">
        <f>C39</f>
        <v>37.272071678211276</v>
      </c>
      <c r="R43" s="40">
        <f>C41</f>
        <v>32.103928321788715</v>
      </c>
      <c r="S43" s="40">
        <f>C38</f>
        <v>34.687999999999995</v>
      </c>
      <c r="T43" s="40">
        <f>G31</f>
        <v>37.5</v>
      </c>
      <c r="U43" s="40">
        <f>G32</f>
        <v>32</v>
      </c>
      <c r="V43" s="40">
        <f>C37</f>
        <v>34.75</v>
      </c>
    </row>
    <row r="44" spans="1:22" x14ac:dyDescent="0.2">
      <c r="A44" s="8"/>
      <c r="B44" s="28" t="s">
        <v>20</v>
      </c>
      <c r="C44" s="11">
        <v>3</v>
      </c>
      <c r="D44" s="3" t="s">
        <v>27</v>
      </c>
      <c r="P44" s="38">
        <v>25</v>
      </c>
      <c r="Q44" s="40">
        <f>Q43</f>
        <v>37.272071678211276</v>
      </c>
      <c r="R44" s="40">
        <f t="shared" ref="R44:V44" si="3">R43</f>
        <v>32.103928321788715</v>
      </c>
      <c r="S44" s="40">
        <f t="shared" si="3"/>
        <v>34.687999999999995</v>
      </c>
      <c r="T44" s="40">
        <f t="shared" si="3"/>
        <v>37.5</v>
      </c>
      <c r="U44" s="40">
        <f t="shared" si="3"/>
        <v>32</v>
      </c>
      <c r="V44" s="40">
        <f t="shared" si="3"/>
        <v>34.75</v>
      </c>
    </row>
    <row r="45" spans="1:22" x14ac:dyDescent="0.2">
      <c r="A45" s="59" t="s">
        <v>28</v>
      </c>
      <c r="F45" s="8"/>
      <c r="H45" s="16"/>
      <c r="P45" s="56"/>
      <c r="Q45" s="57"/>
      <c r="R45" s="57"/>
      <c r="S45" s="57"/>
      <c r="T45" s="57"/>
      <c r="U45" s="57"/>
      <c r="V45" s="57"/>
    </row>
    <row r="46" spans="1:22" x14ac:dyDescent="0.2">
      <c r="A46" s="58" t="str">
        <f>"Ошибка первого рода (принять стабильный процесс за нестабильный) - вероятность (%), что ср.значение выборки стабильного процесса выйдет за контрольные границы +/- "&amp;C44&amp; " станд.откл."</f>
        <v>Ошибка первого рода (принять стабильный процесс за нестабильный) - вероятность (%), что ср.значение выборки стабильного процесса выйдет за контрольные границы +/- 3 станд.откл.</v>
      </c>
      <c r="F46" s="8"/>
      <c r="H46" s="16"/>
    </row>
    <row r="47" spans="1:22" x14ac:dyDescent="0.2">
      <c r="A47" s="8"/>
      <c r="B47" s="17" t="s">
        <v>5</v>
      </c>
      <c r="C47" s="43">
        <f>2*(1-NORMSDIST(C44))</f>
        <v>2.6997960632602069E-3</v>
      </c>
      <c r="F47" s="8"/>
      <c r="H47" s="16"/>
      <c r="P47" s="3" t="s">
        <v>57</v>
      </c>
    </row>
    <row r="48" spans="1:22" ht="15.75" x14ac:dyDescent="0.3">
      <c r="P48" s="38" t="s">
        <v>31</v>
      </c>
      <c r="Q48" s="38" t="s">
        <v>69</v>
      </c>
      <c r="R48" s="38" t="s">
        <v>70</v>
      </c>
      <c r="S48" s="38" t="s">
        <v>71</v>
      </c>
    </row>
    <row r="49" spans="1:20" ht="15.75" x14ac:dyDescent="0.25">
      <c r="A49" s="10" t="s">
        <v>55</v>
      </c>
      <c r="D49" s="10"/>
      <c r="H49" s="16"/>
      <c r="P49" s="38">
        <f>P43</f>
        <v>1</v>
      </c>
      <c r="Q49" s="40">
        <f>N39</f>
        <v>9.4723301805674982</v>
      </c>
      <c r="R49" s="40">
        <f>N40</f>
        <v>0</v>
      </c>
      <c r="S49" s="40">
        <f>N38</f>
        <v>4.4800000000000004</v>
      </c>
    </row>
    <row r="50" spans="1:20" ht="15.75" x14ac:dyDescent="0.25">
      <c r="A50" s="10"/>
      <c r="B50" s="14" t="s">
        <v>49</v>
      </c>
      <c r="C50" s="65">
        <f>COUNT(E55:M55)</f>
        <v>5</v>
      </c>
      <c r="D50" s="3" t="s">
        <v>16</v>
      </c>
      <c r="H50" s="16"/>
      <c r="P50" s="38">
        <f>P44</f>
        <v>25</v>
      </c>
      <c r="Q50" s="40">
        <f>Q49</f>
        <v>9.4723301805674982</v>
      </c>
      <c r="R50" s="40">
        <f t="shared" ref="R50:S50" si="4">R49</f>
        <v>0</v>
      </c>
      <c r="S50" s="40">
        <f t="shared" si="4"/>
        <v>4.4800000000000004</v>
      </c>
    </row>
    <row r="51" spans="1:20" ht="15.75" x14ac:dyDescent="0.25">
      <c r="A51" s="10"/>
      <c r="B51" s="67" t="s">
        <v>74</v>
      </c>
      <c r="H51" s="16"/>
      <c r="P51" s="37"/>
      <c r="Q51" s="37"/>
      <c r="R51" s="37"/>
      <c r="S51" s="37"/>
      <c r="T51" s="37"/>
    </row>
    <row r="52" spans="1:20" ht="15.75" x14ac:dyDescent="0.25">
      <c r="A52" s="10"/>
      <c r="B52" s="42"/>
      <c r="D52" s="35"/>
      <c r="H52" s="16"/>
      <c r="P52" s="37"/>
      <c r="Q52" s="37"/>
      <c r="R52" s="37"/>
      <c r="S52" s="37"/>
      <c r="T52" s="37"/>
    </row>
    <row r="53" spans="1:20" ht="15.75" x14ac:dyDescent="0.25">
      <c r="A53" s="3" t="s">
        <v>48</v>
      </c>
      <c r="D53" s="10"/>
      <c r="E53" s="3" t="s">
        <v>75</v>
      </c>
      <c r="H53" s="16"/>
      <c r="P53" s="3" t="s">
        <v>68</v>
      </c>
      <c r="Q53" s="37"/>
      <c r="R53" s="37"/>
      <c r="S53" s="37"/>
      <c r="T53" s="37"/>
    </row>
    <row r="54" spans="1:20" ht="15.75" x14ac:dyDescent="0.25">
      <c r="A54" s="51" t="s">
        <v>10</v>
      </c>
      <c r="B54" s="51" t="str">
        <f>"Выборочные средние, X"&amp;_xlfn.UNICHAR(773)</f>
        <v>Выборочные средние, X̅</v>
      </c>
      <c r="C54" s="51" t="s">
        <v>23</v>
      </c>
      <c r="D54" s="10"/>
      <c r="E54" s="51">
        <v>1</v>
      </c>
      <c r="F54" s="51">
        <v>2</v>
      </c>
      <c r="G54" s="51">
        <v>3</v>
      </c>
      <c r="H54" s="51">
        <v>4</v>
      </c>
      <c r="I54" s="51">
        <v>5</v>
      </c>
      <c r="J54" s="51">
        <v>6</v>
      </c>
      <c r="K54" s="51">
        <v>7</v>
      </c>
      <c r="L54" s="51">
        <v>8</v>
      </c>
      <c r="M54" s="51">
        <v>9</v>
      </c>
      <c r="N54" s="51">
        <v>10</v>
      </c>
      <c r="P54" s="3">
        <f ca="1">INT(_xlfn.NORM.INV(RAND(),$C$37,$C$37/17))</f>
        <v>37</v>
      </c>
      <c r="Q54" s="37"/>
      <c r="R54" s="37"/>
      <c r="S54" s="37"/>
      <c r="T54" s="37"/>
    </row>
    <row r="55" spans="1:20" ht="15.75" x14ac:dyDescent="0.25">
      <c r="A55" s="55">
        <v>1</v>
      </c>
      <c r="B55" s="54">
        <f>AVERAGE(E55:N55)</f>
        <v>34.200000000000003</v>
      </c>
      <c r="C55" s="54">
        <f>MAX(E55:M55)-MIN(E55:M55)</f>
        <v>4</v>
      </c>
      <c r="D55" s="10"/>
      <c r="E55" s="53">
        <v>35</v>
      </c>
      <c r="F55" s="53">
        <v>34</v>
      </c>
      <c r="G55" s="53">
        <v>36</v>
      </c>
      <c r="H55" s="53">
        <v>32</v>
      </c>
      <c r="I55" s="53">
        <v>34</v>
      </c>
      <c r="J55" s="53"/>
      <c r="K55" s="53"/>
      <c r="L55" s="53"/>
      <c r="M55" s="53"/>
      <c r="N55" s="53"/>
      <c r="P55" s="37"/>
      <c r="Q55" s="37"/>
      <c r="R55" s="37"/>
      <c r="S55" s="37"/>
      <c r="T55" s="37"/>
    </row>
    <row r="56" spans="1:20" ht="15.75" x14ac:dyDescent="0.25">
      <c r="A56" s="55">
        <v>2</v>
      </c>
      <c r="B56" s="54">
        <f t="shared" ref="B56:B79" si="5">AVERAGE(E56:N56)</f>
        <v>34</v>
      </c>
      <c r="C56" s="54">
        <f t="shared" ref="C56:C79" si="6">MAX(E56:M56)-MIN(E56:M56)</f>
        <v>2</v>
      </c>
      <c r="D56" s="10"/>
      <c r="E56" s="53">
        <v>35</v>
      </c>
      <c r="F56" s="53">
        <v>34</v>
      </c>
      <c r="G56" s="53">
        <v>35</v>
      </c>
      <c r="H56" s="53">
        <v>33</v>
      </c>
      <c r="I56" s="53">
        <v>33</v>
      </c>
      <c r="J56" s="53"/>
      <c r="K56" s="53"/>
      <c r="L56" s="53"/>
      <c r="M56" s="53"/>
      <c r="N56" s="53"/>
      <c r="P56" s="37"/>
      <c r="Q56" s="37"/>
      <c r="R56" s="37"/>
      <c r="S56" s="37"/>
      <c r="T56" s="37"/>
    </row>
    <row r="57" spans="1:20" ht="15.75" x14ac:dyDescent="0.25">
      <c r="A57" s="55">
        <v>3</v>
      </c>
      <c r="B57" s="54">
        <f t="shared" si="5"/>
        <v>35.799999999999997</v>
      </c>
      <c r="C57" s="54">
        <f t="shared" si="6"/>
        <v>5</v>
      </c>
      <c r="D57" s="10"/>
      <c r="E57" s="53">
        <v>38</v>
      </c>
      <c r="F57" s="53">
        <v>35</v>
      </c>
      <c r="G57" s="53">
        <v>36</v>
      </c>
      <c r="H57" s="53">
        <v>37</v>
      </c>
      <c r="I57" s="53">
        <v>33</v>
      </c>
      <c r="J57" s="53"/>
      <c r="K57" s="53"/>
      <c r="L57" s="53"/>
      <c r="M57" s="53"/>
      <c r="N57" s="53"/>
      <c r="P57" s="37"/>
    </row>
    <row r="58" spans="1:20" ht="15.75" x14ac:dyDescent="0.25">
      <c r="A58" s="55">
        <v>4</v>
      </c>
      <c r="B58" s="54">
        <f t="shared" si="5"/>
        <v>35</v>
      </c>
      <c r="C58" s="54">
        <f t="shared" si="6"/>
        <v>4</v>
      </c>
      <c r="D58" s="10"/>
      <c r="E58" s="53">
        <v>37</v>
      </c>
      <c r="F58" s="53">
        <v>37</v>
      </c>
      <c r="G58" s="53">
        <v>33</v>
      </c>
      <c r="H58" s="53">
        <v>35</v>
      </c>
      <c r="I58" s="53">
        <v>33</v>
      </c>
      <c r="J58" s="53"/>
      <c r="K58" s="53"/>
      <c r="L58" s="53"/>
      <c r="M58" s="53"/>
      <c r="N58" s="53"/>
      <c r="P58" s="37"/>
    </row>
    <row r="59" spans="1:20" ht="15.75" x14ac:dyDescent="0.25">
      <c r="A59" s="55">
        <v>5</v>
      </c>
      <c r="B59" s="54">
        <f t="shared" si="5"/>
        <v>35.6</v>
      </c>
      <c r="C59" s="54">
        <f t="shared" si="6"/>
        <v>4</v>
      </c>
      <c r="D59" s="10"/>
      <c r="E59" s="53">
        <v>36</v>
      </c>
      <c r="F59" s="53">
        <v>38</v>
      </c>
      <c r="G59" s="53">
        <v>35</v>
      </c>
      <c r="H59" s="53">
        <v>34</v>
      </c>
      <c r="I59" s="53">
        <v>35</v>
      </c>
      <c r="J59" s="53"/>
      <c r="K59" s="53"/>
      <c r="L59" s="53"/>
      <c r="M59" s="53"/>
      <c r="N59" s="53"/>
      <c r="P59" s="37"/>
    </row>
    <row r="60" spans="1:20" ht="15.75" x14ac:dyDescent="0.25">
      <c r="A60" s="55">
        <v>6</v>
      </c>
      <c r="B60" s="54">
        <f t="shared" si="5"/>
        <v>35</v>
      </c>
      <c r="C60" s="54">
        <f t="shared" si="6"/>
        <v>4</v>
      </c>
      <c r="D60" s="10"/>
      <c r="E60" s="53">
        <v>34</v>
      </c>
      <c r="F60" s="53">
        <v>37</v>
      </c>
      <c r="G60" s="53">
        <v>33</v>
      </c>
      <c r="H60" s="53">
        <v>36</v>
      </c>
      <c r="I60" s="53">
        <v>35</v>
      </c>
      <c r="J60" s="53"/>
      <c r="K60" s="53"/>
      <c r="L60" s="53"/>
      <c r="M60" s="53"/>
      <c r="N60" s="53"/>
      <c r="P60" s="37"/>
    </row>
    <row r="61" spans="1:20" ht="15.75" x14ac:dyDescent="0.25">
      <c r="A61" s="55">
        <v>7</v>
      </c>
      <c r="B61" s="54">
        <f t="shared" si="5"/>
        <v>35.799999999999997</v>
      </c>
      <c r="C61" s="54">
        <f t="shared" si="6"/>
        <v>2</v>
      </c>
      <c r="D61" s="10"/>
      <c r="E61" s="53">
        <v>35</v>
      </c>
      <c r="F61" s="53">
        <v>36</v>
      </c>
      <c r="G61" s="53">
        <v>37</v>
      </c>
      <c r="H61" s="53">
        <v>36</v>
      </c>
      <c r="I61" s="53">
        <v>35</v>
      </c>
      <c r="J61" s="53"/>
      <c r="K61" s="53"/>
      <c r="L61" s="53"/>
      <c r="M61" s="53"/>
      <c r="N61" s="53"/>
      <c r="P61" s="37"/>
    </row>
    <row r="62" spans="1:20" ht="15.75" x14ac:dyDescent="0.25">
      <c r="A62" s="55">
        <v>8</v>
      </c>
      <c r="B62" s="54">
        <f t="shared" si="5"/>
        <v>35.799999999999997</v>
      </c>
      <c r="C62" s="54">
        <f t="shared" si="6"/>
        <v>2</v>
      </c>
      <c r="D62" s="10"/>
      <c r="E62" s="53">
        <v>35</v>
      </c>
      <c r="F62" s="53">
        <v>36</v>
      </c>
      <c r="G62" s="53">
        <v>36</v>
      </c>
      <c r="H62" s="53">
        <v>37</v>
      </c>
      <c r="I62" s="53">
        <v>35</v>
      </c>
      <c r="J62" s="53"/>
      <c r="K62" s="53"/>
      <c r="L62" s="53"/>
      <c r="M62" s="53"/>
      <c r="N62" s="53"/>
      <c r="P62" s="37"/>
    </row>
    <row r="63" spans="1:20" ht="15.75" x14ac:dyDescent="0.25">
      <c r="A63" s="55">
        <v>9</v>
      </c>
      <c r="B63" s="54">
        <f t="shared" si="5"/>
        <v>35.6</v>
      </c>
      <c r="C63" s="54">
        <f t="shared" si="6"/>
        <v>7</v>
      </c>
      <c r="D63" s="10"/>
      <c r="E63" s="53">
        <v>38</v>
      </c>
      <c r="F63" s="53">
        <v>35</v>
      </c>
      <c r="G63" s="53">
        <v>36</v>
      </c>
      <c r="H63" s="53">
        <v>38</v>
      </c>
      <c r="I63" s="53">
        <v>31</v>
      </c>
      <c r="J63" s="53"/>
      <c r="K63" s="53"/>
      <c r="L63" s="53"/>
      <c r="M63" s="53"/>
      <c r="N63" s="53"/>
      <c r="P63" s="37"/>
    </row>
    <row r="64" spans="1:20" ht="15.75" x14ac:dyDescent="0.25">
      <c r="A64" s="55">
        <v>10</v>
      </c>
      <c r="B64" s="54">
        <f t="shared" si="5"/>
        <v>34.4</v>
      </c>
      <c r="C64" s="54">
        <f t="shared" si="6"/>
        <v>4</v>
      </c>
      <c r="D64" s="10"/>
      <c r="E64" s="53">
        <v>36</v>
      </c>
      <c r="F64" s="53">
        <v>35</v>
      </c>
      <c r="G64" s="53">
        <v>36</v>
      </c>
      <c r="H64" s="53">
        <v>32</v>
      </c>
      <c r="I64" s="53">
        <v>33</v>
      </c>
      <c r="J64" s="53"/>
      <c r="K64" s="53"/>
      <c r="L64" s="53"/>
      <c r="M64" s="53"/>
      <c r="N64" s="53"/>
      <c r="P64" s="37"/>
    </row>
    <row r="65" spans="1:16" ht="15.75" x14ac:dyDescent="0.25">
      <c r="A65" s="55">
        <v>11</v>
      </c>
      <c r="B65" s="54">
        <f t="shared" si="5"/>
        <v>34</v>
      </c>
      <c r="C65" s="54">
        <f t="shared" si="6"/>
        <v>3</v>
      </c>
      <c r="D65" s="10"/>
      <c r="E65" s="53">
        <v>35</v>
      </c>
      <c r="F65" s="53">
        <v>35</v>
      </c>
      <c r="G65" s="53">
        <v>34</v>
      </c>
      <c r="H65" s="53">
        <v>32</v>
      </c>
      <c r="I65" s="53">
        <v>34</v>
      </c>
      <c r="J65" s="53"/>
      <c r="K65" s="53"/>
      <c r="L65" s="53"/>
      <c r="M65" s="53"/>
      <c r="N65" s="53"/>
      <c r="P65" s="37"/>
    </row>
    <row r="66" spans="1:16" ht="15.75" x14ac:dyDescent="0.25">
      <c r="A66" s="55">
        <v>12</v>
      </c>
      <c r="B66" s="54">
        <f t="shared" si="5"/>
        <v>34.4</v>
      </c>
      <c r="C66" s="54">
        <f t="shared" si="6"/>
        <v>5</v>
      </c>
      <c r="D66" s="10"/>
      <c r="E66" s="53">
        <v>34</v>
      </c>
      <c r="F66" s="53">
        <v>37</v>
      </c>
      <c r="G66" s="53">
        <v>32</v>
      </c>
      <c r="H66" s="53">
        <v>35</v>
      </c>
      <c r="I66" s="53">
        <v>34</v>
      </c>
      <c r="J66" s="53"/>
      <c r="K66" s="53"/>
      <c r="L66" s="53"/>
      <c r="M66" s="53"/>
      <c r="N66" s="53"/>
      <c r="P66" s="37"/>
    </row>
    <row r="67" spans="1:16" ht="15.75" x14ac:dyDescent="0.25">
      <c r="A67" s="55">
        <v>13</v>
      </c>
      <c r="B67" s="54">
        <f t="shared" si="5"/>
        <v>33</v>
      </c>
      <c r="C67" s="54">
        <f t="shared" si="6"/>
        <v>5</v>
      </c>
      <c r="D67" s="10"/>
      <c r="E67" s="53">
        <v>36</v>
      </c>
      <c r="F67" s="53">
        <v>31</v>
      </c>
      <c r="G67" s="53">
        <v>32</v>
      </c>
      <c r="H67" s="53">
        <v>35</v>
      </c>
      <c r="I67" s="53">
        <v>31</v>
      </c>
      <c r="J67" s="53"/>
      <c r="K67" s="53"/>
      <c r="L67" s="53"/>
      <c r="M67" s="53"/>
      <c r="N67" s="53"/>
      <c r="P67" s="37"/>
    </row>
    <row r="68" spans="1:16" ht="15.75" x14ac:dyDescent="0.25">
      <c r="A68" s="55">
        <v>14</v>
      </c>
      <c r="B68" s="54">
        <f t="shared" si="5"/>
        <v>34.4</v>
      </c>
      <c r="C68" s="54">
        <f t="shared" si="6"/>
        <v>4</v>
      </c>
      <c r="D68" s="10"/>
      <c r="E68" s="53">
        <v>32</v>
      </c>
      <c r="F68" s="53">
        <v>35</v>
      </c>
      <c r="G68" s="53">
        <v>36</v>
      </c>
      <c r="H68" s="53">
        <v>36</v>
      </c>
      <c r="I68" s="53">
        <v>33</v>
      </c>
      <c r="J68" s="53"/>
      <c r="K68" s="53"/>
      <c r="L68" s="53"/>
      <c r="M68" s="53"/>
      <c r="N68" s="53"/>
      <c r="P68" s="37"/>
    </row>
    <row r="69" spans="1:16" ht="15.75" x14ac:dyDescent="0.25">
      <c r="A69" s="55">
        <v>15</v>
      </c>
      <c r="B69" s="54">
        <f t="shared" si="5"/>
        <v>35</v>
      </c>
      <c r="C69" s="54">
        <f t="shared" si="6"/>
        <v>6</v>
      </c>
      <c r="D69" s="10"/>
      <c r="E69" s="53">
        <v>36</v>
      </c>
      <c r="F69" s="53">
        <v>37</v>
      </c>
      <c r="G69" s="53">
        <v>31</v>
      </c>
      <c r="H69" s="53">
        <v>37</v>
      </c>
      <c r="I69" s="53">
        <v>34</v>
      </c>
      <c r="J69" s="53"/>
      <c r="K69" s="53"/>
      <c r="L69" s="53"/>
      <c r="M69" s="53"/>
      <c r="N69" s="53"/>
      <c r="P69" s="37"/>
    </row>
    <row r="70" spans="1:16" ht="15.75" x14ac:dyDescent="0.25">
      <c r="A70" s="55">
        <v>16</v>
      </c>
      <c r="B70" s="54">
        <f t="shared" si="5"/>
        <v>34.799999999999997</v>
      </c>
      <c r="C70" s="54">
        <f t="shared" si="6"/>
        <v>5</v>
      </c>
      <c r="D70" s="10"/>
      <c r="E70" s="53">
        <v>35</v>
      </c>
      <c r="F70" s="53">
        <v>37</v>
      </c>
      <c r="G70" s="53">
        <v>32</v>
      </c>
      <c r="H70" s="53">
        <v>35</v>
      </c>
      <c r="I70" s="53">
        <v>35</v>
      </c>
      <c r="J70" s="53"/>
      <c r="K70" s="53"/>
      <c r="L70" s="53"/>
      <c r="M70" s="53"/>
      <c r="N70" s="53"/>
      <c r="P70" s="37"/>
    </row>
    <row r="71" spans="1:16" ht="15.75" x14ac:dyDescent="0.25">
      <c r="A71" s="55">
        <v>17</v>
      </c>
      <c r="B71" s="54">
        <f t="shared" si="5"/>
        <v>34.799999999999997</v>
      </c>
      <c r="C71" s="54">
        <f t="shared" si="6"/>
        <v>3</v>
      </c>
      <c r="D71" s="10"/>
      <c r="E71" s="53">
        <v>35</v>
      </c>
      <c r="F71" s="53">
        <v>36</v>
      </c>
      <c r="G71" s="53">
        <v>33</v>
      </c>
      <c r="H71" s="53">
        <v>34</v>
      </c>
      <c r="I71" s="53">
        <v>36</v>
      </c>
      <c r="J71" s="53"/>
      <c r="K71" s="53"/>
      <c r="L71" s="53"/>
      <c r="M71" s="53"/>
      <c r="N71" s="53"/>
      <c r="P71" s="37"/>
    </row>
    <row r="72" spans="1:16" ht="15.75" x14ac:dyDescent="0.25">
      <c r="A72" s="55">
        <v>18</v>
      </c>
      <c r="B72" s="54">
        <f t="shared" si="5"/>
        <v>35.4</v>
      </c>
      <c r="C72" s="54">
        <f t="shared" si="6"/>
        <v>4</v>
      </c>
      <c r="D72" s="10"/>
      <c r="E72" s="53">
        <v>35</v>
      </c>
      <c r="F72" s="53">
        <v>35</v>
      </c>
      <c r="G72" s="53">
        <v>33</v>
      </c>
      <c r="H72" s="53">
        <v>37</v>
      </c>
      <c r="I72" s="53">
        <v>37</v>
      </c>
      <c r="J72" s="53"/>
      <c r="K72" s="53"/>
      <c r="L72" s="53"/>
      <c r="M72" s="53"/>
      <c r="N72" s="53"/>
      <c r="P72" s="37"/>
    </row>
    <row r="73" spans="1:16" ht="15.75" x14ac:dyDescent="0.25">
      <c r="A73" s="55">
        <v>19</v>
      </c>
      <c r="B73" s="54">
        <f t="shared" si="5"/>
        <v>33.6</v>
      </c>
      <c r="C73" s="54">
        <f t="shared" si="6"/>
        <v>6</v>
      </c>
      <c r="D73" s="10"/>
      <c r="E73" s="53">
        <v>33</v>
      </c>
      <c r="F73" s="53">
        <v>31</v>
      </c>
      <c r="G73" s="53">
        <v>37</v>
      </c>
      <c r="H73" s="53">
        <v>32</v>
      </c>
      <c r="I73" s="53">
        <v>35</v>
      </c>
      <c r="J73" s="53"/>
      <c r="K73" s="53"/>
      <c r="L73" s="53"/>
      <c r="M73" s="53"/>
      <c r="N73" s="53"/>
      <c r="P73" s="37"/>
    </row>
    <row r="74" spans="1:16" ht="15.75" x14ac:dyDescent="0.25">
      <c r="A74" s="55">
        <v>20</v>
      </c>
      <c r="B74" s="54">
        <f t="shared" si="5"/>
        <v>33.799999999999997</v>
      </c>
      <c r="C74" s="54">
        <f t="shared" si="6"/>
        <v>5</v>
      </c>
      <c r="D74" s="10"/>
      <c r="E74" s="53">
        <v>33</v>
      </c>
      <c r="F74" s="53">
        <v>31</v>
      </c>
      <c r="G74" s="53">
        <v>35</v>
      </c>
      <c r="H74" s="53">
        <v>34</v>
      </c>
      <c r="I74" s="53">
        <v>36</v>
      </c>
      <c r="J74" s="53"/>
      <c r="K74" s="53"/>
      <c r="L74" s="53"/>
      <c r="M74" s="53"/>
      <c r="N74" s="53"/>
      <c r="P74" s="37"/>
    </row>
    <row r="75" spans="1:16" ht="15.75" x14ac:dyDescent="0.25">
      <c r="A75" s="55">
        <v>21</v>
      </c>
      <c r="B75" s="54">
        <f t="shared" si="5"/>
        <v>34.799999999999997</v>
      </c>
      <c r="C75" s="54">
        <f t="shared" si="6"/>
        <v>6</v>
      </c>
      <c r="D75" s="10"/>
      <c r="E75" s="53">
        <v>36</v>
      </c>
      <c r="F75" s="53">
        <v>36</v>
      </c>
      <c r="G75" s="53">
        <v>32</v>
      </c>
      <c r="H75" s="53">
        <v>38</v>
      </c>
      <c r="I75" s="53">
        <v>32</v>
      </c>
      <c r="J75" s="53"/>
      <c r="K75" s="53"/>
      <c r="L75" s="53"/>
      <c r="M75" s="53"/>
      <c r="N75" s="53"/>
      <c r="P75" s="37"/>
    </row>
    <row r="76" spans="1:16" ht="15.75" x14ac:dyDescent="0.25">
      <c r="A76" s="55">
        <v>22</v>
      </c>
      <c r="B76" s="54">
        <f t="shared" si="5"/>
        <v>35</v>
      </c>
      <c r="C76" s="54">
        <f t="shared" si="6"/>
        <v>6</v>
      </c>
      <c r="D76" s="10"/>
      <c r="E76" s="53">
        <v>36</v>
      </c>
      <c r="F76" s="53">
        <v>36</v>
      </c>
      <c r="G76" s="53">
        <v>37</v>
      </c>
      <c r="H76" s="53">
        <v>35</v>
      </c>
      <c r="I76" s="53">
        <v>31</v>
      </c>
      <c r="J76" s="53"/>
      <c r="K76" s="53"/>
      <c r="L76" s="53"/>
      <c r="M76" s="53"/>
      <c r="N76" s="53"/>
      <c r="P76" s="37"/>
    </row>
    <row r="77" spans="1:16" ht="15.75" x14ac:dyDescent="0.25">
      <c r="A77" s="55">
        <v>23</v>
      </c>
      <c r="B77" s="54">
        <f t="shared" si="5"/>
        <v>34.6</v>
      </c>
      <c r="C77" s="54">
        <f t="shared" si="6"/>
        <v>6</v>
      </c>
      <c r="D77" s="10"/>
      <c r="E77" s="53">
        <v>33</v>
      </c>
      <c r="F77" s="53">
        <v>35</v>
      </c>
      <c r="G77" s="53">
        <v>33</v>
      </c>
      <c r="H77" s="53">
        <v>33</v>
      </c>
      <c r="I77" s="53">
        <v>39</v>
      </c>
      <c r="J77" s="53"/>
      <c r="K77" s="53"/>
      <c r="L77" s="53"/>
      <c r="M77" s="53"/>
      <c r="N77" s="53"/>
      <c r="P77" s="37"/>
    </row>
    <row r="78" spans="1:16" ht="15.75" x14ac:dyDescent="0.25">
      <c r="A78" s="55">
        <v>24</v>
      </c>
      <c r="B78" s="54">
        <f t="shared" si="5"/>
        <v>33.4</v>
      </c>
      <c r="C78" s="54">
        <f t="shared" si="6"/>
        <v>5</v>
      </c>
      <c r="D78" s="10"/>
      <c r="E78" s="53">
        <v>36</v>
      </c>
      <c r="F78" s="53">
        <v>31</v>
      </c>
      <c r="G78" s="53">
        <v>32</v>
      </c>
      <c r="H78" s="53">
        <v>33</v>
      </c>
      <c r="I78" s="53">
        <v>35</v>
      </c>
      <c r="J78" s="53"/>
      <c r="K78" s="53"/>
      <c r="L78" s="53"/>
      <c r="M78" s="53"/>
      <c r="N78" s="53"/>
      <c r="P78" s="37"/>
    </row>
    <row r="79" spans="1:16" ht="15.75" x14ac:dyDescent="0.25">
      <c r="A79" s="55">
        <v>25</v>
      </c>
      <c r="B79" s="54">
        <f t="shared" si="5"/>
        <v>35</v>
      </c>
      <c r="C79" s="54">
        <f t="shared" si="6"/>
        <v>5</v>
      </c>
      <c r="D79" s="10"/>
      <c r="E79" s="53">
        <v>34</v>
      </c>
      <c r="F79" s="53">
        <v>34</v>
      </c>
      <c r="G79" s="53">
        <v>34</v>
      </c>
      <c r="H79" s="53">
        <v>39</v>
      </c>
      <c r="I79" s="53">
        <v>34</v>
      </c>
      <c r="J79" s="53"/>
      <c r="K79" s="53"/>
      <c r="L79" s="53"/>
      <c r="M79" s="53"/>
      <c r="N79" s="53"/>
      <c r="P79" s="37"/>
    </row>
    <row r="80" spans="1:16" x14ac:dyDescent="0.2">
      <c r="H80" s="16"/>
    </row>
    <row r="81" spans="1:8" x14ac:dyDescent="0.2">
      <c r="H81" s="16"/>
    </row>
    <row r="83" spans="1:8" x14ac:dyDescent="0.2">
      <c r="A83" s="23" t="s">
        <v>80</v>
      </c>
    </row>
    <row r="84" spans="1:8" x14ac:dyDescent="0.2">
      <c r="A84" s="3" t="s">
        <v>32</v>
      </c>
    </row>
    <row r="85" spans="1:8" x14ac:dyDescent="0.2">
      <c r="A85" s="3" t="s">
        <v>34</v>
      </c>
    </row>
    <row r="86" spans="1:8" x14ac:dyDescent="0.2">
      <c r="A86" s="3" t="s">
        <v>36</v>
      </c>
    </row>
    <row r="87" spans="1:8" x14ac:dyDescent="0.2">
      <c r="A87" s="3" t="s">
        <v>35</v>
      </c>
    </row>
    <row r="88" spans="1:8" x14ac:dyDescent="0.2">
      <c r="A88" s="3" t="s">
        <v>41</v>
      </c>
    </row>
    <row r="89" spans="1:8" x14ac:dyDescent="0.2">
      <c r="A89" s="3" t="s">
        <v>37</v>
      </c>
    </row>
    <row r="90" spans="1:8" x14ac:dyDescent="0.2">
      <c r="A90" s="3" t="s">
        <v>42</v>
      </c>
    </row>
    <row r="91" spans="1:8" x14ac:dyDescent="0.2">
      <c r="A91" s="3" t="s">
        <v>39</v>
      </c>
    </row>
    <row r="92" spans="1:8" x14ac:dyDescent="0.2">
      <c r="A92" s="3" t="s">
        <v>40</v>
      </c>
    </row>
    <row r="93" spans="1:8" x14ac:dyDescent="0.2">
      <c r="A93" s="3" t="s">
        <v>43</v>
      </c>
    </row>
    <row r="96" spans="1:8" x14ac:dyDescent="0.2">
      <c r="A96" s="23" t="s">
        <v>7</v>
      </c>
    </row>
    <row r="97" spans="1:1" x14ac:dyDescent="0.2">
      <c r="A97" s="3" t="s">
        <v>22</v>
      </c>
    </row>
    <row r="98" spans="1:1" x14ac:dyDescent="0.2">
      <c r="A98" s="3" t="str">
        <f>"Значение среднего арифметического в выборке обозначается как X"&amp;_xlfn.UNICHAR(773)&amp;" (Х-bar). Другие названия - 'выборочное среднее', 'средние значения выборки'."</f>
        <v>Значение среднего арифметического в выборке обозначается как X̅ (Х-bar). Другие названия - 'выборочное среднее', 'средние значения выборки'.</v>
      </c>
    </row>
    <row r="99" spans="1:1" x14ac:dyDescent="0.2">
      <c r="A99" s="3" t="s">
        <v>29</v>
      </c>
    </row>
  </sheetData>
  <sheetProtection formatCells="0" formatColumns="0" formatRows="0" insertColumns="0" insertRows="0" insertHyperlinks="0" deleteColumns="0" deleteRows="0" sort="0"/>
  <mergeCells count="1">
    <mergeCell ref="D33:D34"/>
  </mergeCells>
  <phoneticPr fontId="5" type="noConversion"/>
  <conditionalFormatting sqref="C50">
    <cfRule type="cellIs" dxfId="1" priority="3" stopIfTrue="1" operator="notBetween">
      <formula>2</formula>
      <formula>25</formula>
    </cfRule>
  </conditionalFormatting>
  <dataValidations count="1">
    <dataValidation type="whole" allowBlank="1" showInputMessage="1" showErrorMessage="1" sqref="C50">
      <formula1>2</formula1>
      <formula2>10</formula2>
    </dataValidation>
  </dataValidations>
  <hyperlinks>
    <hyperlink ref="A1:C1" r:id="rId1" display="Файл скачан с сайта excel2.ru &gt;&gt;&gt;"/>
    <hyperlink ref="A2" r:id="rId2"/>
    <hyperlink ref="R2" r:id="rId3" display="Задать вопрос"/>
  </hyperlinks>
  <printOptions horizontalCentered="1"/>
  <pageMargins left="0.5" right="0.5" top="0.5" bottom="0.5" header="0.5" footer="0.25"/>
  <pageSetup scale="38" fitToHeight="0" orientation="portrait" r:id="rId4"/>
  <headerFooter alignWithMargins="0">
    <oddFooter>&amp;L&amp;8© 2009 Vertex42 LLC&amp;R&amp;8Templates by Vertex42.com</oddFooter>
  </headerFooter>
  <rowBreaks count="1" manualBreakCount="1">
    <brk id="54" max="16383" man="1"/>
  </rowBreaks>
  <drawing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3"/>
  <sheetViews>
    <sheetView workbookViewId="0"/>
  </sheetViews>
  <sheetFormatPr defaultRowHeight="12.75" x14ac:dyDescent="0.2"/>
  <sheetData>
    <row r="1" spans="1:1" ht="15" x14ac:dyDescent="0.2">
      <c r="A1" s="2" t="s">
        <v>1</v>
      </c>
    </row>
    <row r="2" spans="1:1" x14ac:dyDescent="0.2">
      <c r="A2" t="s">
        <v>0</v>
      </c>
    </row>
    <row r="3" spans="1:1" x14ac:dyDescent="0.2">
      <c r="A3" s="1" t="s">
        <v>6</v>
      </c>
    </row>
  </sheetData>
  <phoneticPr fontId="8" type="noConversion"/>
  <hyperlinks>
    <hyperlink ref="A3" r:id="rId1"/>
  </hyperlinks>
  <pageMargins left="0.75" right="0.75" top="1" bottom="1" header="0.5" footer="0.5"/>
  <pageSetup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Карта Средних</vt:lpstr>
    </vt:vector>
  </TitlesOfParts>
  <Company>excel2.ru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Control Chart Template</dc:title>
  <dc:creator>MMM</dc:creator>
  <dc:description>(c) 2009 Vertex42 LLC. All Rights Reserved.</dc:description>
  <cp:lastModifiedBy>УУУУУ</cp:lastModifiedBy>
  <cp:lastPrinted>2009-09-15T20:44:20Z</cp:lastPrinted>
  <dcterms:created xsi:type="dcterms:W3CDTF">2009-04-17T14:59:03Z</dcterms:created>
  <dcterms:modified xsi:type="dcterms:W3CDTF">2025-01-11T12:44:18Z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2009 Vertex42 LLC</vt:lpwstr>
  </property>
  <property fmtid="{D5CDD505-2E9C-101B-9397-08002B2CF9AE}" pid="3" name="Version">
    <vt:lpwstr>1.0.1</vt:lpwstr>
  </property>
</Properties>
</file>