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2975" tabRatio="955"/>
  </bookViews>
  <sheets>
    <sheet name="Пример-Студенты" sheetId="13" r:id="rId1"/>
    <sheet name="ПРОЦЕНТИЛЬ.ВКЛ" sheetId="6" r:id="rId2"/>
    <sheet name="Кривая процентилей" sheetId="12" r:id="rId3"/>
    <sheet name="Медиана-выборка" sheetId="7" r:id="rId4"/>
    <sheet name="EXCEL2.RU" sheetId="3" r:id="rId5"/>
  </sheets>
  <definedNames>
    <definedName name="anscount" hidden="1">2</definedName>
    <definedName name="limcount" hidden="1">2</definedName>
    <definedName name="sencount" hidden="1">4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ПРОЦЕНТИЛЬ.ВКЛ!$F$27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B9" i="13" l="1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8" i="13"/>
  <c r="E14" i="12" l="1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1" i="12"/>
  <c r="E12" i="12"/>
  <c r="E13" i="12"/>
  <c r="E8" i="12"/>
  <c r="E9" i="12"/>
  <c r="E10" i="12"/>
  <c r="E7" i="12"/>
  <c r="V8" i="12" l="1"/>
  <c r="V9" i="12"/>
  <c r="V10" i="12"/>
  <c r="V11" i="12"/>
  <c r="V7" i="12"/>
  <c r="U8" i="12"/>
  <c r="W8" i="12" s="1"/>
  <c r="U9" i="12"/>
  <c r="W9" i="12" s="1"/>
  <c r="U10" i="12"/>
  <c r="W10" i="12" s="1"/>
  <c r="U11" i="12"/>
  <c r="W11" i="12" s="1"/>
  <c r="U7" i="12"/>
  <c r="W7" i="12" s="1"/>
  <c r="D17" i="6" l="1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16" i="6"/>
  <c r="D7" i="12"/>
  <c r="A12" i="6" l="1"/>
  <c r="B11" i="6"/>
  <c r="J9" i="13" l="1"/>
  <c r="O7" i="13"/>
  <c r="P7" i="13"/>
  <c r="O8" i="13"/>
  <c r="O9" i="13" s="1"/>
  <c r="O10" i="13" s="1"/>
  <c r="O11" i="13" s="1"/>
  <c r="O12" i="13" s="1"/>
  <c r="O13" i="13" s="1"/>
  <c r="O14" i="13" s="1"/>
  <c r="O15" i="13" s="1"/>
  <c r="O16" i="13" s="1"/>
  <c r="O17" i="13" s="1"/>
  <c r="O18" i="13" s="1"/>
  <c r="O19" i="13" s="1"/>
  <c r="O20" i="13" s="1"/>
  <c r="O21" i="13" s="1"/>
  <c r="O22" i="13" s="1"/>
  <c r="O23" i="13" s="1"/>
  <c r="O24" i="13" s="1"/>
  <c r="O25" i="13" s="1"/>
  <c r="O26" i="13" s="1"/>
  <c r="O27" i="13" s="1"/>
  <c r="O28" i="13" s="1"/>
  <c r="O29" i="13" s="1"/>
  <c r="O30" i="13" s="1"/>
  <c r="O31" i="13" s="1"/>
  <c r="O32" i="13" s="1"/>
  <c r="E8" i="13"/>
  <c r="E14" i="13" s="1"/>
  <c r="E11" i="13"/>
  <c r="E10" i="13"/>
  <c r="F14" i="13"/>
  <c r="E9" i="13"/>
  <c r="E12" i="13"/>
  <c r="D15" i="13" l="1"/>
  <c r="D16" i="13"/>
  <c r="E15" i="13"/>
  <c r="E16" i="13" s="1"/>
  <c r="J10" i="13"/>
  <c r="J11" i="13" s="1"/>
  <c r="J12" i="13" s="1"/>
  <c r="J13" i="13" s="1"/>
  <c r="J14" i="13" s="1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P5" i="13" l="1"/>
  <c r="P20" i="13" s="1"/>
  <c r="K8" i="13" a="1"/>
  <c r="P14" i="13" l="1"/>
  <c r="P26" i="13"/>
  <c r="P25" i="13"/>
  <c r="P10" i="13"/>
  <c r="P24" i="13"/>
  <c r="P15" i="13"/>
  <c r="P27" i="13"/>
  <c r="P11" i="13"/>
  <c r="P29" i="13"/>
  <c r="P8" i="13"/>
  <c r="P17" i="13"/>
  <c r="P32" i="13"/>
  <c r="P22" i="13"/>
  <c r="P12" i="13"/>
  <c r="P9" i="13"/>
  <c r="P28" i="13"/>
  <c r="P31" i="13"/>
  <c r="P30" i="13"/>
  <c r="K11" i="13"/>
  <c r="K22" i="13"/>
  <c r="K18" i="13"/>
  <c r="K25" i="13"/>
  <c r="K9" i="13"/>
  <c r="K20" i="13"/>
  <c r="K31" i="13"/>
  <c r="K15" i="13"/>
  <c r="K30" i="13"/>
  <c r="K14" i="13"/>
  <c r="K21" i="13"/>
  <c r="K32" i="13"/>
  <c r="K16" i="13"/>
  <c r="K27" i="13"/>
  <c r="K26" i="13"/>
  <c r="K10" i="13"/>
  <c r="K17" i="13"/>
  <c r="K28" i="13"/>
  <c r="K12" i="13"/>
  <c r="K23" i="13"/>
  <c r="K29" i="13"/>
  <c r="K13" i="13"/>
  <c r="K24" i="13"/>
  <c r="K8" i="13"/>
  <c r="K19" i="13"/>
  <c r="P18" i="13"/>
  <c r="P13" i="13"/>
  <c r="L8" i="13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I11" i="12"/>
  <c r="I10" i="12"/>
  <c r="I9" i="12"/>
  <c r="I8" i="12"/>
  <c r="K7" i="12" s="1"/>
  <c r="I7" i="12"/>
  <c r="O7" i="12" l="1"/>
  <c r="N7" i="12"/>
  <c r="K8" i="12"/>
  <c r="L11" i="13"/>
  <c r="L15" i="13"/>
  <c r="L19" i="13"/>
  <c r="L23" i="13"/>
  <c r="M23" i="13" s="1"/>
  <c r="P23" i="13" s="1"/>
  <c r="L27" i="13"/>
  <c r="L31" i="13"/>
  <c r="L9" i="13"/>
  <c r="L13" i="13"/>
  <c r="M13" i="13" s="1"/>
  <c r="L17" i="13"/>
  <c r="L21" i="13"/>
  <c r="L25" i="13"/>
  <c r="L29" i="13"/>
  <c r="M29" i="13" s="1"/>
  <c r="L10" i="13"/>
  <c r="L14" i="13"/>
  <c r="L18" i="13"/>
  <c r="L22" i="13"/>
  <c r="M22" i="13" s="1"/>
  <c r="L26" i="13"/>
  <c r="L30" i="13"/>
  <c r="K33" i="13"/>
  <c r="M8" i="13" s="1"/>
  <c r="L12" i="13"/>
  <c r="M12" i="13" s="1"/>
  <c r="L16" i="13"/>
  <c r="L20" i="13"/>
  <c r="L24" i="13"/>
  <c r="M24" i="13" s="1"/>
  <c r="L28" i="13"/>
  <c r="M28" i="13" s="1"/>
  <c r="L32" i="13"/>
  <c r="I12" i="12"/>
  <c r="P19" i="13"/>
  <c r="P16" i="13"/>
  <c r="L7" i="12"/>
  <c r="K9" i="12" l="1"/>
  <c r="O8" i="12"/>
  <c r="N8" i="12"/>
  <c r="L8" i="12"/>
  <c r="M8" i="12" s="1"/>
  <c r="M18" i="13"/>
  <c r="M25" i="13"/>
  <c r="M9" i="13"/>
  <c r="M19" i="13"/>
  <c r="M20" i="13"/>
  <c r="M30" i="13"/>
  <c r="M14" i="13"/>
  <c r="M21" i="13"/>
  <c r="P21" i="13" s="1"/>
  <c r="M31" i="13"/>
  <c r="M15" i="13"/>
  <c r="M32" i="13"/>
  <c r="M16" i="13"/>
  <c r="M26" i="13"/>
  <c r="M10" i="13"/>
  <c r="M17" i="13"/>
  <c r="M27" i="13"/>
  <c r="M11" i="13"/>
  <c r="K10" i="12"/>
  <c r="L9" i="12"/>
  <c r="M7" i="12"/>
  <c r="N10" i="12" l="1"/>
  <c r="O10" i="12"/>
  <c r="N9" i="12"/>
  <c r="O9" i="12"/>
  <c r="M9" i="12"/>
  <c r="L10" i="12"/>
  <c r="M10" i="12" s="1"/>
  <c r="K11" i="12"/>
  <c r="N11" i="12" l="1"/>
  <c r="O11" i="12"/>
  <c r="L11" i="12"/>
  <c r="M11" i="12" s="1"/>
  <c r="K12" i="12"/>
  <c r="O12" i="12" l="1"/>
  <c r="N12" i="12"/>
  <c r="L12" i="12"/>
  <c r="M12" i="12" s="1"/>
  <c r="K13" i="12"/>
  <c r="N13" i="12" l="1"/>
  <c r="O13" i="12"/>
  <c r="L13" i="12"/>
  <c r="M13" i="12" s="1"/>
  <c r="K14" i="12"/>
  <c r="N14" i="12" l="1"/>
  <c r="O14" i="12"/>
  <c r="L14" i="12"/>
  <c r="M14" i="12" s="1"/>
  <c r="K15" i="12"/>
  <c r="N15" i="12" l="1"/>
  <c r="O15" i="12"/>
  <c r="L15" i="12"/>
  <c r="K16" i="12"/>
  <c r="O16" i="12" l="1"/>
  <c r="N16" i="12"/>
  <c r="H15" i="12" s="1"/>
  <c r="L16" i="12"/>
  <c r="M16" i="12" s="1"/>
  <c r="K17" i="12"/>
  <c r="M15" i="12"/>
  <c r="I15" i="12" l="1"/>
  <c r="Q8" i="12" s="1"/>
  <c r="Q9" i="12" s="1"/>
  <c r="R7" i="12"/>
  <c r="R8" i="12" s="1"/>
  <c r="N17" i="12"/>
  <c r="O17" i="12"/>
  <c r="L17" i="12"/>
  <c r="K18" i="12"/>
  <c r="N18" i="12" l="1"/>
  <c r="O18" i="12"/>
  <c r="L18" i="12"/>
  <c r="M18" i="12" s="1"/>
  <c r="K19" i="12"/>
  <c r="M17" i="12"/>
  <c r="N19" i="12" l="1"/>
  <c r="O19" i="12"/>
  <c r="L19" i="12"/>
  <c r="K20" i="12"/>
  <c r="O20" i="12" l="1"/>
  <c r="N20" i="12"/>
  <c r="L20" i="12"/>
  <c r="M20" i="12" s="1"/>
  <c r="K21" i="12"/>
  <c r="M19" i="12"/>
  <c r="N21" i="12" l="1"/>
  <c r="O21" i="12"/>
  <c r="L21" i="12"/>
  <c r="K22" i="12"/>
  <c r="N22" i="12" l="1"/>
  <c r="O22" i="12"/>
  <c r="L22" i="12"/>
  <c r="M22" i="12" s="1"/>
  <c r="K23" i="12"/>
  <c r="M21" i="12"/>
  <c r="N23" i="12" l="1"/>
  <c r="O23" i="12"/>
  <c r="L23" i="12"/>
  <c r="K24" i="12"/>
  <c r="O24" i="12" l="1"/>
  <c r="N24" i="12"/>
  <c r="L24" i="12"/>
  <c r="M24" i="12" s="1"/>
  <c r="M23" i="12"/>
  <c r="L25" i="12" l="1"/>
  <c r="I18" i="7" l="1"/>
  <c r="I19" i="7" s="1"/>
  <c r="D18" i="7"/>
  <c r="D17" i="7"/>
  <c r="D9" i="7"/>
  <c r="D8" i="7"/>
  <c r="I20" i="7" l="1"/>
  <c r="I21" i="7" s="1"/>
  <c r="I22" i="7" s="1"/>
  <c r="B6" i="6"/>
  <c r="B7" i="6" l="1"/>
  <c r="C32" i="6" s="1"/>
  <c r="B12" i="6"/>
  <c r="J17" i="7" a="1"/>
  <c r="C20" i="6"/>
  <c r="C40" i="6"/>
  <c r="C60" i="6"/>
  <c r="C49" i="6"/>
  <c r="C22" i="6"/>
  <c r="C46" i="6"/>
  <c r="C39" i="6"/>
  <c r="C63" i="6"/>
  <c r="E22" i="6" l="1"/>
  <c r="E20" i="6"/>
  <c r="E63" i="6"/>
  <c r="E49" i="6"/>
  <c r="E39" i="6"/>
  <c r="E60" i="6"/>
  <c r="E46" i="6"/>
  <c r="E40" i="6"/>
  <c r="F40" i="6"/>
  <c r="E32" i="6"/>
  <c r="C19" i="6"/>
  <c r="C29" i="6"/>
  <c r="C55" i="6"/>
  <c r="C35" i="6"/>
  <c r="C62" i="6"/>
  <c r="C38" i="6"/>
  <c r="C18" i="6"/>
  <c r="C45" i="6"/>
  <c r="C21" i="6"/>
  <c r="C56" i="6"/>
  <c r="C36" i="6"/>
  <c r="C51" i="6"/>
  <c r="C31" i="6"/>
  <c r="C54" i="6"/>
  <c r="C34" i="6"/>
  <c r="C61" i="6"/>
  <c r="C37" i="6"/>
  <c r="C17" i="6"/>
  <c r="C52" i="6"/>
  <c r="C28" i="6"/>
  <c r="C16" i="6"/>
  <c r="C47" i="6"/>
  <c r="C23" i="6"/>
  <c r="C50" i="6"/>
  <c r="C30" i="6"/>
  <c r="C53" i="6"/>
  <c r="C33" i="6"/>
  <c r="B8" i="6"/>
  <c r="I11" i="6" s="1"/>
  <c r="I12" i="6" s="1"/>
  <c r="C44" i="6"/>
  <c r="C24" i="6"/>
  <c r="C59" i="6"/>
  <c r="C43" i="6"/>
  <c r="C27" i="6"/>
  <c r="C58" i="6"/>
  <c r="C42" i="6"/>
  <c r="C26" i="6"/>
  <c r="C57" i="6"/>
  <c r="C41" i="6"/>
  <c r="C25" i="6"/>
  <c r="C64" i="6"/>
  <c r="C48" i="6"/>
  <c r="J17" i="7"/>
  <c r="J22" i="7"/>
  <c r="J18" i="7"/>
  <c r="J21" i="7"/>
  <c r="J20" i="7"/>
  <c r="J23" i="7"/>
  <c r="J19" i="7"/>
  <c r="F49" i="6" l="1"/>
  <c r="F20" i="6"/>
  <c r="F60" i="6"/>
  <c r="E41" i="6"/>
  <c r="F41" i="6"/>
  <c r="F58" i="6"/>
  <c r="E58" i="6"/>
  <c r="F24" i="6"/>
  <c r="E24" i="6"/>
  <c r="E53" i="6"/>
  <c r="F53" i="6"/>
  <c r="E47" i="6"/>
  <c r="F47" i="6"/>
  <c r="E17" i="6"/>
  <c r="F17" i="6"/>
  <c r="F54" i="6"/>
  <c r="E54" i="6"/>
  <c r="F56" i="6"/>
  <c r="E56" i="6"/>
  <c r="F38" i="6"/>
  <c r="E38" i="6"/>
  <c r="E29" i="6"/>
  <c r="F29" i="6"/>
  <c r="E48" i="6"/>
  <c r="F48" i="6"/>
  <c r="E57" i="6"/>
  <c r="F57" i="6"/>
  <c r="F27" i="6"/>
  <c r="E27" i="6"/>
  <c r="F44" i="6"/>
  <c r="E44" i="6"/>
  <c r="F30" i="6"/>
  <c r="E30" i="6"/>
  <c r="E16" i="6"/>
  <c r="F16" i="6"/>
  <c r="E37" i="6"/>
  <c r="F37" i="6"/>
  <c r="E31" i="6"/>
  <c r="F31" i="6"/>
  <c r="E21" i="6"/>
  <c r="F21" i="6"/>
  <c r="F62" i="6"/>
  <c r="E62" i="6"/>
  <c r="F19" i="6"/>
  <c r="E19" i="6"/>
  <c r="F64" i="6"/>
  <c r="E64" i="6"/>
  <c r="F26" i="6"/>
  <c r="E26" i="6"/>
  <c r="F43" i="6"/>
  <c r="E43" i="6"/>
  <c r="F50" i="6"/>
  <c r="E50" i="6"/>
  <c r="F28" i="6"/>
  <c r="E28" i="6"/>
  <c r="E61" i="6"/>
  <c r="F61" i="6"/>
  <c r="F51" i="6"/>
  <c r="E51" i="6"/>
  <c r="E45" i="6"/>
  <c r="F45" i="6"/>
  <c r="F35" i="6"/>
  <c r="E35" i="6"/>
  <c r="F32" i="6"/>
  <c r="E25" i="6"/>
  <c r="F25" i="6"/>
  <c r="F42" i="6"/>
  <c r="E42" i="6"/>
  <c r="E59" i="6"/>
  <c r="F59" i="6"/>
  <c r="E33" i="6"/>
  <c r="F33" i="6"/>
  <c r="F23" i="6"/>
  <c r="E23" i="6"/>
  <c r="F52" i="6"/>
  <c r="E52" i="6"/>
  <c r="F34" i="6"/>
  <c r="E34" i="6"/>
  <c r="F36" i="6"/>
  <c r="E36" i="6"/>
  <c r="F18" i="6"/>
  <c r="E18" i="6"/>
  <c r="F55" i="6"/>
  <c r="E55" i="6"/>
  <c r="F46" i="6"/>
  <c r="F39" i="6"/>
  <c r="F63" i="6"/>
  <c r="F22" i="6"/>
  <c r="I7" i="6"/>
  <c r="I8" i="6" s="1"/>
  <c r="I10" i="6" s="1"/>
  <c r="I9" i="6" l="1"/>
  <c r="I13" i="6" s="1"/>
  <c r="I14" i="6" s="1"/>
  <c r="I16" i="6" l="1"/>
  <c r="C11" i="6"/>
</calcChain>
</file>

<file path=xl/sharedStrings.xml><?xml version="1.0" encoding="utf-8"?>
<sst xmlns="http://schemas.openxmlformats.org/spreadsheetml/2006/main" count="96" uniqueCount="72">
  <si>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</si>
  <si>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</si>
  <si>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</si>
  <si>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</si>
  <si>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</si>
  <si>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Количество значений в массиве</t>
  </si>
  <si>
    <t>Количество интервалов в массиве</t>
  </si>
  <si>
    <t>Массив значений</t>
  </si>
  <si>
    <t>Медиана, квартили и процентили в MS EXCEL</t>
  </si>
  <si>
    <t>Выборка</t>
  </si>
  <si>
    <t>Медиана</t>
  </si>
  <si>
    <t>Показатель выборки</t>
  </si>
  <si>
    <t>Среднее</t>
  </si>
  <si>
    <t>Выборка2</t>
  </si>
  <si>
    <t>Гистограмма</t>
  </si>
  <si>
    <t>Интервал</t>
  </si>
  <si>
    <t>Частота</t>
  </si>
  <si>
    <t>x</t>
  </si>
  <si>
    <t>y</t>
  </si>
  <si>
    <t>Медиана и среднее для симметричного распределения совпадают</t>
  </si>
  <si>
    <t>Медиана и среднее</t>
  </si>
  <si>
    <t>Процентиль</t>
  </si>
  <si>
    <t>Параметры массива</t>
  </si>
  <si>
    <t>Мин</t>
  </si>
  <si>
    <t>Макс</t>
  </si>
  <si>
    <t>Кол-во</t>
  </si>
  <si>
    <t>Частота наличия в массиве каждого значения</t>
  </si>
  <si>
    <t>Значение</t>
  </si>
  <si>
    <t>Частота нарастающим итогом</t>
  </si>
  <si>
    <t>Значение процентиля, %</t>
  </si>
  <si>
    <t>Длина интервала</t>
  </si>
  <si>
    <t>Введите значение процентиля от 0 до 1 или в %</t>
  </si>
  <si>
    <t>Процентиль до интерполяции</t>
  </si>
  <si>
    <t>Позиция процентиля до интерполяции</t>
  </si>
  <si>
    <t>Позиция значения в массиве</t>
  </si>
  <si>
    <t>Следующее за процентилем значение</t>
  </si>
  <si>
    <t>Проверка</t>
  </si>
  <si>
    <t>Процентиль с учетом интерполяции</t>
  </si>
  <si>
    <t>Баллы</t>
  </si>
  <si>
    <t>Значение процентиля</t>
  </si>
  <si>
    <t>Количество</t>
  </si>
  <si>
    <t>Накопленная частота</t>
  </si>
  <si>
    <t>Массив значений (отсортирован)</t>
  </si>
  <si>
    <t>ПРОЦЕНТРАНГ.ВКЛ (функция)</t>
  </si>
  <si>
    <t>ПРОЦЕНТРАНГ.ВКЛ (формула)</t>
  </si>
  <si>
    <t>Процентиль (функция)</t>
  </si>
  <si>
    <t>Процентиль (формула)</t>
  </si>
  <si>
    <t>Пошаговый расчет процентиля</t>
  </si>
  <si>
    <t>Процентиль в MS EXCEL</t>
  </si>
  <si>
    <t>Значение процентили кратное 1/(n-1)</t>
  </si>
  <si>
    <t>Служебные столбцы для диаграммы</t>
  </si>
  <si>
    <t>Выделяем столбец с процентилем</t>
  </si>
  <si>
    <t>Процентили в MS EXCEL</t>
  </si>
  <si>
    <t>Процентиль-Ранг</t>
  </si>
  <si>
    <t>Ширина интервала (в % от 1)</t>
  </si>
  <si>
    <t>Суммарная ширина пройденных целых интервалов (в %)</t>
  </si>
  <si>
    <t>Целое количество "пройденных" интервалов</t>
  </si>
  <si>
    <t>Неполностью пройденный интервал (% от Ширины интервала)</t>
  </si>
  <si>
    <t>Неполностью пройденный интервал (абсолютное значение)</t>
  </si>
  <si>
    <t>Числа</t>
  </si>
  <si>
    <t>Ранг по возрастанию</t>
  </si>
  <si>
    <t>Для диаграммы</t>
  </si>
  <si>
    <t>ПРОЦЕНТРАНГ.ИСКЛ (функция)</t>
  </si>
  <si>
    <t>Процентиль-ранг (функция)</t>
  </si>
  <si>
    <t>Процентиль-ранг (формула)</t>
  </si>
  <si>
    <t>ПРОЦЕНТРАНГ.ВКЛ (через РАНГ)</t>
  </si>
  <si>
    <t>Проходной балл в процентилях</t>
  </si>
  <si>
    <t>Расчет проходного балла, соответствующего установленному значению процентиля</t>
  </si>
  <si>
    <t>Кривая процентилей</t>
  </si>
  <si>
    <t>Функция ПРОЦЕНТИЛЬ.ВКЛ</t>
  </si>
  <si>
    <t>Баллы (сорт)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</si>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</sst>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0000"/>
    <numFmt numFmtId="168" formatCode="0.000%"/>
    <numFmt numFmtId="169" formatCode="0.000000"/>
    <numFmt numFmtId="170" formatCode="0.0"/>
    <numFmt numFmtId="171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2"/>
      <color rgb="FF000000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0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1" fillId="0" borderId="0" xfId="1" applyFont="1"/>
    <xf numFmtId="0" fontId="12" fillId="2" borderId="0" xfId="2" applyFont="1" applyFill="1" applyAlignment="1" applyProtection="1"/>
    <xf numFmtId="0" fontId="13" fillId="0" borderId="0" xfId="1" applyFont="1"/>
    <xf numFmtId="0" fontId="14" fillId="0" borderId="1" xfId="1" applyFont="1" applyBorder="1" applyAlignment="1">
      <alignment wrapText="1"/>
    </xf>
    <xf numFmtId="0" fontId="13" fillId="0" borderId="0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8" fillId="0" borderId="0" xfId="7"/>
    <xf numFmtId="0" fontId="15" fillId="4" borderId="0" xfId="7" applyFont="1" applyFill="1" applyAlignment="1">
      <alignment vertical="center" wrapText="1"/>
    </xf>
    <xf numFmtId="9" fontId="13" fillId="0" borderId="0" xfId="9" applyFont="1"/>
    <xf numFmtId="0" fontId="13" fillId="0" borderId="1" xfId="1" applyFont="1" applyFill="1" applyBorder="1" applyAlignment="1">
      <alignment vertical="top"/>
    </xf>
    <xf numFmtId="166" fontId="13" fillId="0" borderId="0" xfId="1" applyNumberFormat="1" applyFont="1"/>
    <xf numFmtId="165" fontId="11" fillId="0" borderId="0" xfId="1" applyNumberFormat="1" applyFont="1"/>
    <xf numFmtId="10" fontId="11" fillId="0" borderId="0" xfId="9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0" xfId="0" applyFont="1" applyFill="1" applyAlignment="1">
      <alignment vertical="center"/>
    </xf>
    <xf numFmtId="0" fontId="0" fillId="0" borderId="0" xfId="0" applyNumberFormat="1"/>
    <xf numFmtId="0" fontId="17" fillId="0" borderId="0" xfId="0" applyNumberFormat="1" applyFont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167" fontId="0" fillId="0" borderId="0" xfId="0" applyNumberFormat="1"/>
    <xf numFmtId="10" fontId="0" fillId="0" borderId="0" xfId="9" applyNumberFormat="1" applyFont="1"/>
    <xf numFmtId="10" fontId="13" fillId="0" borderId="0" xfId="9" applyNumberFormat="1" applyFont="1" applyBorder="1" applyAlignment="1">
      <alignment vertical="top"/>
    </xf>
    <xf numFmtId="0" fontId="14" fillId="0" borderId="1" xfId="1" applyFont="1" applyBorder="1" applyAlignment="1">
      <alignment vertical="top" wrapText="1"/>
    </xf>
    <xf numFmtId="10" fontId="13" fillId="6" borderId="1" xfId="9" applyNumberFormat="1" applyFont="1" applyFill="1" applyBorder="1" applyAlignment="1">
      <alignment vertical="top"/>
    </xf>
    <xf numFmtId="0" fontId="11" fillId="0" borderId="1" xfId="1" applyFont="1" applyBorder="1"/>
    <xf numFmtId="10" fontId="13" fillId="0" borderId="0" xfId="9" applyNumberFormat="1" applyFont="1"/>
    <xf numFmtId="168" fontId="13" fillId="0" borderId="1" xfId="9" applyNumberFormat="1" applyFont="1" applyBorder="1" applyAlignment="1">
      <alignment vertical="top"/>
    </xf>
    <xf numFmtId="169" fontId="11" fillId="0" borderId="1" xfId="1" applyNumberFormat="1" applyFont="1" applyBorder="1"/>
    <xf numFmtId="9" fontId="13" fillId="0" borderId="1" xfId="9" applyFont="1" applyBorder="1" applyAlignment="1">
      <alignment vertical="top"/>
    </xf>
    <xf numFmtId="0" fontId="13" fillId="0" borderId="1" xfId="1" applyFont="1" applyBorder="1" applyAlignment="1">
      <alignment vertical="top" wrapText="1"/>
    </xf>
    <xf numFmtId="0" fontId="14" fillId="0" borderId="1" xfId="1" applyFont="1" applyBorder="1" applyAlignment="1">
      <alignment vertical="top"/>
    </xf>
    <xf numFmtId="0" fontId="18" fillId="0" borderId="1" xfId="1" applyFont="1" applyBorder="1" applyAlignment="1">
      <alignment vertical="top" wrapText="1"/>
    </xf>
    <xf numFmtId="0" fontId="18" fillId="0" borderId="1" xfId="1" applyFont="1" applyBorder="1" applyAlignment="1">
      <alignment vertical="top"/>
    </xf>
    <xf numFmtId="0" fontId="0" fillId="0" borderId="1" xfId="0" applyFill="1" applyBorder="1" applyAlignment="1">
      <alignment wrapText="1"/>
    </xf>
    <xf numFmtId="9" fontId="0" fillId="0" borderId="1" xfId="0" applyNumberFormat="1" applyBorder="1"/>
    <xf numFmtId="9" fontId="0" fillId="6" borderId="1" xfId="0" applyNumberFormat="1" applyFill="1" applyBorder="1"/>
    <xf numFmtId="0" fontId="0" fillId="0" borderId="1" xfId="0" applyFill="1" applyBorder="1"/>
    <xf numFmtId="9" fontId="0" fillId="0" borderId="1" xfId="9" applyFont="1" applyBorder="1"/>
    <xf numFmtId="0" fontId="0" fillId="0" borderId="1" xfId="0" applyFont="1" applyBorder="1"/>
    <xf numFmtId="2" fontId="13" fillId="0" borderId="1" xfId="1" applyNumberFormat="1" applyFont="1" applyBorder="1" applyAlignment="1">
      <alignment vertical="top"/>
    </xf>
    <xf numFmtId="168" fontId="11" fillId="0" borderId="0" xfId="1" applyNumberFormat="1" applyFont="1"/>
    <xf numFmtId="0" fontId="17" fillId="0" borderId="0" xfId="0" applyNumberFormat="1" applyFont="1" applyAlignment="1">
      <alignment wrapText="1"/>
    </xf>
    <xf numFmtId="0" fontId="17" fillId="0" borderId="1" xfId="0" applyNumberFormat="1" applyFont="1" applyBorder="1" applyAlignment="1">
      <alignment wrapText="1"/>
    </xf>
    <xf numFmtId="0" fontId="17" fillId="0" borderId="0" xfId="0" applyNumberFormat="1" applyFont="1" applyBorder="1" applyAlignment="1">
      <alignment wrapText="1"/>
    </xf>
    <xf numFmtId="0" fontId="0" fillId="0" borderId="0" xfId="0" applyNumberFormat="1" applyBorder="1"/>
    <xf numFmtId="0" fontId="17" fillId="0" borderId="1" xfId="0" applyNumberFormat="1" applyFont="1" applyBorder="1"/>
    <xf numFmtId="10" fontId="0" fillId="0" borderId="1" xfId="9" applyNumberFormat="1" applyFont="1" applyBorder="1"/>
    <xf numFmtId="0" fontId="17" fillId="0" borderId="1" xfId="0" applyNumberFormat="1" applyFont="1" applyBorder="1" applyAlignment="1">
      <alignment vertical="top"/>
    </xf>
    <xf numFmtId="0" fontId="17" fillId="0" borderId="1" xfId="0" applyNumberFormat="1" applyFont="1" applyBorder="1" applyAlignment="1">
      <alignment vertical="top" wrapText="1"/>
    </xf>
    <xf numFmtId="0" fontId="19" fillId="0" borderId="1" xfId="1" applyFont="1" applyBorder="1" applyAlignment="1">
      <alignment horizontal="center" vertical="top"/>
    </xf>
    <xf numFmtId="10" fontId="13" fillId="0" borderId="1" xfId="9" applyNumberFormat="1" applyFont="1" applyBorder="1" applyAlignment="1">
      <alignment vertical="top"/>
    </xf>
    <xf numFmtId="0" fontId="13" fillId="0" borderId="1" xfId="1" applyFont="1" applyBorder="1"/>
    <xf numFmtId="10" fontId="13" fillId="0" borderId="1" xfId="9" applyNumberFormat="1" applyFont="1" applyBorder="1"/>
    <xf numFmtId="0" fontId="0" fillId="6" borderId="0" xfId="0" applyNumberFormat="1" applyFill="1"/>
    <xf numFmtId="2" fontId="13" fillId="0" borderId="0" xfId="1" applyNumberFormat="1" applyFont="1" applyBorder="1" applyAlignment="1">
      <alignment vertical="top"/>
    </xf>
    <xf numFmtId="0" fontId="20" fillId="2" borderId="0" xfId="0" applyFont="1" applyFill="1" applyAlignment="1">
      <alignment vertical="center"/>
    </xf>
    <xf numFmtId="0" fontId="17" fillId="0" borderId="1" xfId="0" applyFont="1" applyBorder="1" applyAlignment="1">
      <alignment horizontal="left" vertical="top" wrapText="1"/>
    </xf>
    <xf numFmtId="169" fontId="0" fillId="0" borderId="1" xfId="0" applyNumberFormat="1" applyBorder="1"/>
    <xf numFmtId="168" fontId="0" fillId="0" borderId="1" xfId="9" applyNumberFormat="1" applyFont="1" applyFill="1" applyBorder="1"/>
    <xf numFmtId="170" fontId="0" fillId="0" borderId="1" xfId="0" applyNumberFormat="1" applyBorder="1"/>
    <xf numFmtId="0" fontId="21" fillId="5" borderId="0" xfId="0" applyFont="1" applyFill="1" applyAlignment="1">
      <alignment vertical="center"/>
    </xf>
    <xf numFmtId="0" fontId="0" fillId="5" borderId="1" xfId="0" applyFill="1" applyBorder="1"/>
    <xf numFmtId="0" fontId="22" fillId="5" borderId="1" xfId="0" applyFont="1" applyFill="1" applyBorder="1"/>
    <xf numFmtId="0" fontId="13" fillId="5" borderId="0" xfId="1" applyFont="1" applyFill="1"/>
    <xf numFmtId="0" fontId="22" fillId="5" borderId="0" xfId="1" applyFont="1" applyFill="1"/>
    <xf numFmtId="0" fontId="23" fillId="0" borderId="0" xfId="0" applyFont="1"/>
    <xf numFmtId="171" fontId="0" fillId="0" borderId="1" xfId="9" applyNumberFormat="1" applyFont="1" applyBorder="1"/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Распределение</a:t>
            </a:r>
            <a:r>
              <a:rPr lang="ru-RU" baseline="0"/>
              <a:t> баллов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'Пример-Студенты'!$L$7</c:f>
              <c:strCache>
                <c:ptCount val="1"/>
                <c:pt idx="0">
                  <c:v>Накопленная частота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'Пример-Студенты'!$J$8:$J$32</c:f>
              <c:strCache>
                <c:ptCount val="25"/>
                <c:pt idx="0">
                  <c:v>230</c:v>
                </c:pt>
                <c:pt idx="1">
                  <c:v>237</c:v>
                </c:pt>
                <c:pt idx="2">
                  <c:v>244</c:v>
                </c:pt>
                <c:pt idx="3">
                  <c:v>251</c:v>
                </c:pt>
                <c:pt idx="4">
                  <c:v>258</c:v>
                </c:pt>
                <c:pt idx="5">
                  <c:v>265</c:v>
                </c:pt>
                <c:pt idx="6">
                  <c:v>272</c:v>
                </c:pt>
                <c:pt idx="7">
                  <c:v>279</c:v>
                </c:pt>
                <c:pt idx="8">
                  <c:v>286</c:v>
                </c:pt>
                <c:pt idx="9">
                  <c:v>293</c:v>
                </c:pt>
                <c:pt idx="10">
                  <c:v>300</c:v>
                </c:pt>
                <c:pt idx="11">
                  <c:v>307</c:v>
                </c:pt>
                <c:pt idx="12">
                  <c:v>314</c:v>
                </c:pt>
                <c:pt idx="13">
                  <c:v>321</c:v>
                </c:pt>
                <c:pt idx="14">
                  <c:v>328</c:v>
                </c:pt>
                <c:pt idx="15">
                  <c:v>335</c:v>
                </c:pt>
                <c:pt idx="16">
                  <c:v>342</c:v>
                </c:pt>
                <c:pt idx="17">
                  <c:v>349</c:v>
                </c:pt>
                <c:pt idx="18">
                  <c:v>356</c:v>
                </c:pt>
                <c:pt idx="19">
                  <c:v>363</c:v>
                </c:pt>
                <c:pt idx="20">
                  <c:v>370</c:v>
                </c:pt>
                <c:pt idx="21">
                  <c:v>377</c:v>
                </c:pt>
                <c:pt idx="22">
                  <c:v>384</c:v>
                </c:pt>
                <c:pt idx="23">
                  <c:v>391</c:v>
                </c:pt>
                <c:pt idx="24">
                  <c:v>&gt;391</c:v>
                </c:pt>
              </c:strCache>
            </c:strRef>
          </c:cat>
          <c:val>
            <c:numRef>
              <c:f>'Пример-Студенты'!$M$8:$M$32</c:f>
              <c:numCache>
                <c:formatCode>0%</c:formatCode>
                <c:ptCount val="25"/>
                <c:pt idx="0">
                  <c:v>8.3333333333333332E-3</c:v>
                </c:pt>
                <c:pt idx="1">
                  <c:v>8.3333333333333332E-3</c:v>
                </c:pt>
                <c:pt idx="2">
                  <c:v>2.5000000000000001E-2</c:v>
                </c:pt>
                <c:pt idx="3">
                  <c:v>6.6666666666666666E-2</c:v>
                </c:pt>
                <c:pt idx="4">
                  <c:v>9.166666666666666E-2</c:v>
                </c:pt>
                <c:pt idx="5">
                  <c:v>0.15</c:v>
                </c:pt>
                <c:pt idx="6">
                  <c:v>0.25833333333333336</c:v>
                </c:pt>
                <c:pt idx="7">
                  <c:v>0.35</c:v>
                </c:pt>
                <c:pt idx="8">
                  <c:v>0.40833333333333333</c:v>
                </c:pt>
                <c:pt idx="9">
                  <c:v>0.5</c:v>
                </c:pt>
                <c:pt idx="10">
                  <c:v>0.6</c:v>
                </c:pt>
                <c:pt idx="11">
                  <c:v>0.70833333333333337</c:v>
                </c:pt>
                <c:pt idx="12">
                  <c:v>0.7583333333333333</c:v>
                </c:pt>
                <c:pt idx="13">
                  <c:v>0.82499999999999996</c:v>
                </c:pt>
                <c:pt idx="14">
                  <c:v>0.875</c:v>
                </c:pt>
                <c:pt idx="15">
                  <c:v>0.91666666666666663</c:v>
                </c:pt>
                <c:pt idx="16">
                  <c:v>0.95</c:v>
                </c:pt>
                <c:pt idx="17">
                  <c:v>0.95833333333333337</c:v>
                </c:pt>
                <c:pt idx="18">
                  <c:v>0.97499999999999998</c:v>
                </c:pt>
                <c:pt idx="19">
                  <c:v>0.97499999999999998</c:v>
                </c:pt>
                <c:pt idx="20">
                  <c:v>0.9916666666666667</c:v>
                </c:pt>
                <c:pt idx="21">
                  <c:v>0.9916666666666667</c:v>
                </c:pt>
                <c:pt idx="22">
                  <c:v>0.9916666666666667</c:v>
                </c:pt>
                <c:pt idx="23">
                  <c:v>0.9916666666666667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A-40D8-9269-6019EBEB4571}"/>
            </c:ext>
          </c:extLst>
        </c:ser>
        <c:ser>
          <c:idx val="2"/>
          <c:order val="1"/>
          <c:tx>
            <c:strRef>
              <c:f>'Пример-Студенты'!$P$7</c:f>
              <c:strCache>
                <c:ptCount val="1"/>
                <c:pt idx="0">
                  <c:v>Процентиль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rgbClr val="C00000"/>
              </a:solidFill>
            </a:ln>
          </c:spPr>
          <c:invertIfNegative val="0"/>
          <c:cat>
            <c:strRef>
              <c:f>'Пример-Студенты'!$J$8:$J$32</c:f>
              <c:strCache>
                <c:ptCount val="25"/>
                <c:pt idx="0">
                  <c:v>230</c:v>
                </c:pt>
                <c:pt idx="1">
                  <c:v>237</c:v>
                </c:pt>
                <c:pt idx="2">
                  <c:v>244</c:v>
                </c:pt>
                <c:pt idx="3">
                  <c:v>251</c:v>
                </c:pt>
                <c:pt idx="4">
                  <c:v>258</c:v>
                </c:pt>
                <c:pt idx="5">
                  <c:v>265</c:v>
                </c:pt>
                <c:pt idx="6">
                  <c:v>272</c:v>
                </c:pt>
                <c:pt idx="7">
                  <c:v>279</c:v>
                </c:pt>
                <c:pt idx="8">
                  <c:v>286</c:v>
                </c:pt>
                <c:pt idx="9">
                  <c:v>293</c:v>
                </c:pt>
                <c:pt idx="10">
                  <c:v>300</c:v>
                </c:pt>
                <c:pt idx="11">
                  <c:v>307</c:v>
                </c:pt>
                <c:pt idx="12">
                  <c:v>314</c:v>
                </c:pt>
                <c:pt idx="13">
                  <c:v>321</c:v>
                </c:pt>
                <c:pt idx="14">
                  <c:v>328</c:v>
                </c:pt>
                <c:pt idx="15">
                  <c:v>335</c:v>
                </c:pt>
                <c:pt idx="16">
                  <c:v>342</c:v>
                </c:pt>
                <c:pt idx="17">
                  <c:v>349</c:v>
                </c:pt>
                <c:pt idx="18">
                  <c:v>356</c:v>
                </c:pt>
                <c:pt idx="19">
                  <c:v>363</c:v>
                </c:pt>
                <c:pt idx="20">
                  <c:v>370</c:v>
                </c:pt>
                <c:pt idx="21">
                  <c:v>377</c:v>
                </c:pt>
                <c:pt idx="22">
                  <c:v>384</c:v>
                </c:pt>
                <c:pt idx="23">
                  <c:v>391</c:v>
                </c:pt>
                <c:pt idx="24">
                  <c:v>&gt;391</c:v>
                </c:pt>
              </c:strCache>
            </c:strRef>
          </c:cat>
          <c:val>
            <c:numRef>
              <c:f>'Пример-Студенты'!$P$8:$P$32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0.91666666666666663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A-40D8-9269-6019EBEB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812864"/>
        <c:axId val="141814400"/>
      </c:barChart>
      <c:lineChart>
        <c:grouping val="standard"/>
        <c:varyColors val="0"/>
        <c:ser>
          <c:idx val="1"/>
          <c:order val="2"/>
          <c:tx>
            <c:strRef>
              <c:f>'Пример-Студенты'!$O$7</c:f>
              <c:strCache>
                <c:ptCount val="1"/>
                <c:pt idx="0">
                  <c:v>Значение процентиля</c:v>
                </c:pt>
              </c:strCache>
            </c:strRef>
          </c:tx>
          <c:spPr>
            <a:ln w="28575"/>
          </c:spPr>
          <c:marker>
            <c:symbol val="none"/>
          </c:marker>
          <c:val>
            <c:numRef>
              <c:f>'Пример-Студенты'!$O$8:$O$32</c:f>
              <c:numCache>
                <c:formatCode>0%</c:formatCode>
                <c:ptCount val="2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A-40D8-9269-6019EBEB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12864"/>
        <c:axId val="141814400"/>
      </c:lineChart>
      <c:catAx>
        <c:axId val="1418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41814400"/>
        <c:crosses val="autoZero"/>
        <c:auto val="1"/>
        <c:lblAlgn val="r"/>
        <c:lblOffset val="100"/>
        <c:noMultiLvlLbl val="0"/>
      </c:catAx>
      <c:valAx>
        <c:axId val="1418144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81286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Кривая процентилей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'Кривая процентилей'!$M$6</c:f>
              <c:strCache>
                <c:ptCount val="1"/>
                <c:pt idx="0">
                  <c:v>Частота нарастающим итогом</c:v>
                </c:pt>
              </c:strCache>
            </c:strRef>
          </c:tx>
          <c:spPr>
            <a:ln w="25400">
              <a:prstDash val="dash"/>
            </a:ln>
          </c:spPr>
          <c:marker>
            <c:symbol val="circle"/>
            <c:size val="7"/>
          </c:marker>
          <c:xVal>
            <c:numRef>
              <c:f>'Кривая процентилей'!$K$7:$K$24</c:f>
              <c:numCache>
                <c:formatCode>General</c:formatCode>
                <c:ptCount val="18"/>
                <c:pt idx="0">
                  <c:v>3.27</c:v>
                </c:pt>
                <c:pt idx="1">
                  <c:v>3.28</c:v>
                </c:pt>
                <c:pt idx="2">
                  <c:v>3.2899999999999996</c:v>
                </c:pt>
                <c:pt idx="3">
                  <c:v>3.2999999999999994</c:v>
                </c:pt>
                <c:pt idx="4">
                  <c:v>3.3099999999999992</c:v>
                </c:pt>
                <c:pt idx="5">
                  <c:v>3.319999999999999</c:v>
                </c:pt>
                <c:pt idx="6">
                  <c:v>3.3299999999999987</c:v>
                </c:pt>
                <c:pt idx="7">
                  <c:v>3.3399999999999985</c:v>
                </c:pt>
                <c:pt idx="8">
                  <c:v>3.3499999999999983</c:v>
                </c:pt>
                <c:pt idx="9">
                  <c:v>3.3599999999999981</c:v>
                </c:pt>
                <c:pt idx="10">
                  <c:v>3.3699999999999979</c:v>
                </c:pt>
                <c:pt idx="11">
                  <c:v>3.3799999999999977</c:v>
                </c:pt>
                <c:pt idx="12">
                  <c:v>3.3899999999999975</c:v>
                </c:pt>
                <c:pt idx="13">
                  <c:v>3.3999999999999972</c:v>
                </c:pt>
                <c:pt idx="14">
                  <c:v>3.409999999999997</c:v>
                </c:pt>
                <c:pt idx="15">
                  <c:v>3.4199999999999968</c:v>
                </c:pt>
                <c:pt idx="16">
                  <c:v>3.4299999999999966</c:v>
                </c:pt>
                <c:pt idx="17">
                  <c:v>3.4399999999999964</c:v>
                </c:pt>
              </c:numCache>
            </c:numRef>
          </c:xVal>
          <c:yVal>
            <c:numRef>
              <c:f>'Кривая процентилей'!$N$7:$N$24</c:f>
              <c:numCache>
                <c:formatCode>0.00%</c:formatCode>
                <c:ptCount val="18"/>
                <c:pt idx="0">
                  <c:v>0</c:v>
                </c:pt>
                <c:pt idx="1">
                  <c:v>1.01E-2</c:v>
                </c:pt>
                <c:pt idx="2">
                  <c:v>2.0199999999999999E-2</c:v>
                </c:pt>
                <c:pt idx="3">
                  <c:v>5.0500000000000003E-2</c:v>
                </c:pt>
                <c:pt idx="4">
                  <c:v>0.10101</c:v>
                </c:pt>
                <c:pt idx="5">
                  <c:v>0.19191</c:v>
                </c:pt>
                <c:pt idx="6">
                  <c:v>0.28282000000000002</c:v>
                </c:pt>
                <c:pt idx="7">
                  <c:v>0.38383</c:v>
                </c:pt>
                <c:pt idx="8">
                  <c:v>0.50505</c:v>
                </c:pt>
                <c:pt idx="9">
                  <c:v>0.64646000000000003</c:v>
                </c:pt>
                <c:pt idx="10">
                  <c:v>0.77776999999999996</c:v>
                </c:pt>
                <c:pt idx="11">
                  <c:v>0.85858000000000001</c:v>
                </c:pt>
                <c:pt idx="12">
                  <c:v>0.91918999999999995</c:v>
                </c:pt>
                <c:pt idx="13">
                  <c:v>0.95959000000000005</c:v>
                </c:pt>
                <c:pt idx="14">
                  <c:v>0.97979000000000005</c:v>
                </c:pt>
                <c:pt idx="15">
                  <c:v>0.99326000000000003</c:v>
                </c:pt>
                <c:pt idx="16">
                  <c:v>0.99663000000000002</c:v>
                </c:pt>
                <c:pt idx="17">
                  <c:v>0.99999000000000005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2E-4FCE-9530-0998734B853B}"/>
            </c:ext>
          </c:extLst>
        </c:ser>
        <c:ser>
          <c:idx val="2"/>
          <c:order val="1"/>
          <c:tx>
            <c:strRef>
              <c:f>'Кривая процентилей'!$Q$3</c:f>
              <c:strCache>
                <c:ptCount val="1"/>
                <c:pt idx="0">
                  <c:v>Для диаграммы</c:v>
                </c:pt>
              </c:strCache>
            </c:strRef>
          </c:tx>
          <c:spPr>
            <a:ln w="25400"/>
          </c:spPr>
          <c:marker>
            <c:symbol val="none"/>
          </c:marker>
          <c:dPt>
            <c:idx val="1"/>
            <c:marker>
              <c:symbol val="circle"/>
              <c:size val="7"/>
              <c:spPr>
                <a:solidFill>
                  <a:schemeClr val="accent3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42E-4FCE-9530-0998734B853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E-4FCE-9530-0998734B853B}"/>
                </c:ext>
              </c:extLst>
            </c:dLbl>
            <c:dLbl>
              <c:idx val="1"/>
              <c:layout>
                <c:manualLayout>
                  <c:x val="-8.511466535433071E-2"/>
                  <c:y val="-2.15488215488215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2E-4FCE-9530-0998734B85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E-4FCE-9530-0998734B85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'Кривая процентилей'!$Q$7:$Q$9</c:f>
              <c:numCache>
                <c:formatCode>0.0</c:formatCode>
                <c:ptCount val="3"/>
                <c:pt idx="0">
                  <c:v>3.26</c:v>
                </c:pt>
                <c:pt idx="1">
                  <c:v>3.3599953999999999</c:v>
                </c:pt>
                <c:pt idx="2">
                  <c:v>3.3599953999999999</c:v>
                </c:pt>
              </c:numCache>
            </c:numRef>
          </c:xVal>
          <c:yVal>
            <c:numRef>
              <c:f>'Кривая процентилей'!$R$7:$R$9</c:f>
              <c:numCache>
                <c:formatCode>0%</c:formatCode>
                <c:ptCount val="3"/>
                <c:pt idx="0">
                  <c:v>0.64646000000000003</c:v>
                </c:pt>
                <c:pt idx="1">
                  <c:v>0.64646000000000003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2E-4FCE-9530-0998734B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25184"/>
        <c:axId val="142526720"/>
      </c:scatterChart>
      <c:valAx>
        <c:axId val="142525184"/>
        <c:scaling>
          <c:orientation val="minMax"/>
          <c:min val="3.2600000000000002"/>
        </c:scaling>
        <c:delete val="0"/>
        <c:axPos val="b"/>
        <c:majorGridlines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42526720"/>
        <c:crosses val="autoZero"/>
        <c:crossBetween val="midCat"/>
        <c:majorUnit val="1.0000000000000002E-2"/>
      </c:valAx>
      <c:valAx>
        <c:axId val="14252672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2525184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'Медиана-выборка'!$J$16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numRef>
              <c:f>'Медиана-выборка'!$I$17:$I$23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</c:numCache>
            </c:numRef>
          </c:cat>
          <c:val>
            <c:numRef>
              <c:f>'Медиана-выборка'!$J$17:$J$23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2-4D4F-821A-C76234DF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2754176"/>
        <c:axId val="142755712"/>
      </c:barChart>
      <c:catAx>
        <c:axId val="1427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55712"/>
        <c:crosses val="autoZero"/>
        <c:auto val="1"/>
        <c:lblAlgn val="r"/>
        <c:lblOffset val="100"/>
        <c:noMultiLvlLbl val="0"/>
      </c:catAx>
      <c:valAx>
        <c:axId val="14275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5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G$15" max="18" min="1" page="10" val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1</xdr:rowOff>
    </xdr:from>
    <xdr:to>
      <xdr:col>9</xdr:col>
      <xdr:colOff>0</xdr:colOff>
      <xdr:row>36</xdr:row>
      <xdr:rowOff>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1</xdr:rowOff>
    </xdr:from>
    <xdr:to>
      <xdr:col>13</xdr:col>
      <xdr:colOff>0</xdr:colOff>
      <xdr:row>50</xdr:row>
      <xdr:rowOff>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12</xdr:row>
          <xdr:rowOff>47625</xdr:rowOff>
        </xdr:from>
        <xdr:to>
          <xdr:col>6</xdr:col>
          <xdr:colOff>581025</xdr:colOff>
          <xdr:row>13</xdr:row>
          <xdr:rowOff>295275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18</xdr:row>
      <xdr:rowOff>80962</xdr:rowOff>
    </xdr:from>
    <xdr:to>
      <xdr:col>7</xdr:col>
      <xdr:colOff>419100</xdr:colOff>
      <xdr:row>32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rocentil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excel2.ru/articles/procentili-v-ms-excel?utm_source=organic_file&amp;utm_medium=file&amp;utm_campaign=file_download" TargetMode="External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excel2.ru/articles/procentil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xcel2.ru/articles/procentil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workbookViewId="0">
      <selection activeCell="A4" sqref="A4"/>
    </sheetView>
  </sheetViews>
  <sheetFormatPr defaultRowHeight="15" x14ac:dyDescent="0.25"/>
  <cols>
    <col min="1" max="1" width="10.28515625" customWidth="1"/>
    <col min="2" max="2" width="12.42578125" customWidth="1"/>
    <col min="3" max="3" width="4.28515625" customWidth="1"/>
    <col min="4" max="4" width="23.140625" customWidth="1"/>
    <col min="5" max="5" width="10.7109375" customWidth="1"/>
    <col min="7" max="7" width="10.42578125" customWidth="1"/>
    <col min="10" max="10" width="10.5703125" customWidth="1"/>
    <col min="15" max="15" width="15" customWidth="1"/>
  </cols>
  <sheetData>
    <row r="1" spans="1:16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ht="15.75" x14ac:dyDescent="0.25">
      <c r="A2" s="75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77" t="s">
        <v>71</v>
      </c>
    </row>
    <row r="3" spans="1:16" ht="18.75" x14ac:dyDescent="0.25">
      <c r="A3" s="63" t="s">
        <v>52</v>
      </c>
      <c r="B3" s="6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18.75" x14ac:dyDescent="0.25">
      <c r="A4" s="68" t="s">
        <v>66</v>
      </c>
      <c r="B4" s="68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O4" s="73" t="s">
        <v>50</v>
      </c>
    </row>
    <row r="5" spans="1:16" ht="45" x14ac:dyDescent="0.25">
      <c r="A5" s="18" t="s">
        <v>67</v>
      </c>
      <c r="B5" s="18"/>
      <c r="O5" s="21" t="s">
        <v>51</v>
      </c>
      <c r="P5" s="20">
        <f>MATCH(F14,J8:J31,1)+IF(INDEX(J8:J31,MATCH(F14,J8:J31,1))=F14,0,1)</f>
        <v>16</v>
      </c>
    </row>
    <row r="6" spans="1:16" x14ac:dyDescent="0.25">
      <c r="J6" s="18" t="s">
        <v>14</v>
      </c>
    </row>
    <row r="7" spans="1:16" x14ac:dyDescent="0.25">
      <c r="A7" s="19" t="s">
        <v>38</v>
      </c>
      <c r="B7" s="19" t="s">
        <v>70</v>
      </c>
      <c r="D7" s="19" t="s">
        <v>11</v>
      </c>
      <c r="E7" s="19" t="s">
        <v>27</v>
      </c>
      <c r="J7" s="19" t="s">
        <v>15</v>
      </c>
      <c r="K7" s="19" t="s">
        <v>16</v>
      </c>
      <c r="L7" s="19" t="s">
        <v>41</v>
      </c>
      <c r="M7" s="20"/>
      <c r="O7" s="19" t="str">
        <f>D13</f>
        <v>Значение процентиля</v>
      </c>
      <c r="P7" s="19" t="str">
        <f>D14</f>
        <v>Процентиль</v>
      </c>
    </row>
    <row r="8" spans="1:16" x14ac:dyDescent="0.25">
      <c r="A8" s="20">
        <v>261</v>
      </c>
      <c r="B8" s="20">
        <f>SMALL($A$8:$A$127,ROW()-ROW($B$7))</f>
        <v>226</v>
      </c>
      <c r="D8" s="20" t="s">
        <v>40</v>
      </c>
      <c r="E8" s="20">
        <f>COUNT(A8:A127)</f>
        <v>120</v>
      </c>
      <c r="J8" s="20">
        <v>230</v>
      </c>
      <c r="K8" s="20">
        <f t="array" ref="K8:K32">FREQUENCY(A8:A127,J8:J31)</f>
        <v>1</v>
      </c>
      <c r="L8" s="20">
        <f>SUM($K$8:K8)</f>
        <v>1</v>
      </c>
      <c r="M8" s="45">
        <f>L8/$K$33</f>
        <v>8.3333333333333332E-3</v>
      </c>
      <c r="O8" s="42">
        <f>E13</f>
        <v>0.9</v>
      </c>
      <c r="P8" s="45" t="e">
        <f t="shared" ref="P8:P19" si="0">IF(ROW()-ROW($P$7)=$P$5,M8,NA())</f>
        <v>#N/A</v>
      </c>
    </row>
    <row r="9" spans="1:16" x14ac:dyDescent="0.25">
      <c r="A9" s="20">
        <v>290</v>
      </c>
      <c r="B9" s="20">
        <f t="shared" ref="B9:B72" si="1">SMALL($A$8:$A$127,ROW()-ROW($B$7))</f>
        <v>240</v>
      </c>
      <c r="D9" s="20" t="s">
        <v>12</v>
      </c>
      <c r="E9" s="20">
        <f>AVERAGE(A8:A127)</f>
        <v>294.35000000000002</v>
      </c>
      <c r="J9" s="20">
        <f>J8+7</f>
        <v>237</v>
      </c>
      <c r="K9" s="20">
        <v>0</v>
      </c>
      <c r="L9" s="20">
        <f>SUM($K$8:K9)</f>
        <v>1</v>
      </c>
      <c r="M9" s="45">
        <f t="shared" ref="M9:M32" si="2">L9/$K$33</f>
        <v>8.3333333333333332E-3</v>
      </c>
      <c r="O9" s="42">
        <f>O8</f>
        <v>0.9</v>
      </c>
      <c r="P9" s="45" t="e">
        <f t="shared" si="0"/>
        <v>#N/A</v>
      </c>
    </row>
    <row r="10" spans="1:16" x14ac:dyDescent="0.25">
      <c r="A10" s="20">
        <v>267</v>
      </c>
      <c r="B10" s="20">
        <f t="shared" si="1"/>
        <v>243</v>
      </c>
      <c r="D10" s="44" t="s">
        <v>23</v>
      </c>
      <c r="E10" s="20">
        <f>MIN(A8:A127)</f>
        <v>226</v>
      </c>
      <c r="J10" s="20">
        <f t="shared" ref="J10:J31" si="3">J9+7</f>
        <v>244</v>
      </c>
      <c r="K10" s="20">
        <v>2</v>
      </c>
      <c r="L10" s="20">
        <f>SUM($K$8:K10)</f>
        <v>3</v>
      </c>
      <c r="M10" s="45">
        <f t="shared" si="2"/>
        <v>2.5000000000000001E-2</v>
      </c>
      <c r="O10" s="42">
        <f t="shared" ref="O10:O19" si="4">O9</f>
        <v>0.9</v>
      </c>
      <c r="P10" s="45" t="e">
        <f t="shared" si="0"/>
        <v>#N/A</v>
      </c>
    </row>
    <row r="11" spans="1:16" x14ac:dyDescent="0.25">
      <c r="A11" s="20">
        <v>271</v>
      </c>
      <c r="B11" s="20">
        <f t="shared" si="1"/>
        <v>246</v>
      </c>
      <c r="D11" s="44" t="s">
        <v>24</v>
      </c>
      <c r="E11" s="20">
        <f>MAX(A8:A127)</f>
        <v>393</v>
      </c>
      <c r="J11" s="20">
        <f t="shared" si="3"/>
        <v>251</v>
      </c>
      <c r="K11" s="20">
        <v>5</v>
      </c>
      <c r="L11" s="20">
        <f>SUM($K$8:K11)</f>
        <v>8</v>
      </c>
      <c r="M11" s="45">
        <f t="shared" si="2"/>
        <v>6.6666666666666666E-2</v>
      </c>
      <c r="O11" s="42">
        <f t="shared" si="4"/>
        <v>0.9</v>
      </c>
      <c r="P11" s="45" t="e">
        <f t="shared" si="0"/>
        <v>#N/A</v>
      </c>
    </row>
    <row r="12" spans="1:16" x14ac:dyDescent="0.25">
      <c r="A12" s="20">
        <v>289</v>
      </c>
      <c r="B12" s="20">
        <f t="shared" si="1"/>
        <v>247</v>
      </c>
      <c r="D12" s="20" t="s">
        <v>10</v>
      </c>
      <c r="E12" s="20">
        <f>MEDIAN(A8:A127)</f>
        <v>293.5</v>
      </c>
      <c r="J12" s="20">
        <f t="shared" si="3"/>
        <v>258</v>
      </c>
      <c r="K12" s="20">
        <v>3</v>
      </c>
      <c r="L12" s="20">
        <f>SUM($K$8:K12)</f>
        <v>11</v>
      </c>
      <c r="M12" s="45">
        <f t="shared" si="2"/>
        <v>9.166666666666666E-2</v>
      </c>
      <c r="O12" s="42">
        <f t="shared" si="4"/>
        <v>0.9</v>
      </c>
      <c r="P12" s="45" t="e">
        <f t="shared" si="0"/>
        <v>#N/A</v>
      </c>
    </row>
    <row r="13" spans="1:16" x14ac:dyDescent="0.25">
      <c r="A13" s="20">
        <v>302</v>
      </c>
      <c r="B13" s="20">
        <f t="shared" si="1"/>
        <v>249</v>
      </c>
      <c r="D13" s="41" t="s">
        <v>39</v>
      </c>
      <c r="E13" s="43">
        <v>0.9</v>
      </c>
      <c r="J13" s="20">
        <f t="shared" si="3"/>
        <v>265</v>
      </c>
      <c r="K13" s="20">
        <v>7</v>
      </c>
      <c r="L13" s="20">
        <f>SUM($K$8:K13)</f>
        <v>18</v>
      </c>
      <c r="M13" s="45">
        <f t="shared" si="2"/>
        <v>0.15</v>
      </c>
      <c r="O13" s="42">
        <f t="shared" si="4"/>
        <v>0.9</v>
      </c>
      <c r="P13" s="45" t="e">
        <f t="shared" si="0"/>
        <v>#N/A</v>
      </c>
    </row>
    <row r="14" spans="1:16" x14ac:dyDescent="0.25">
      <c r="A14" s="20">
        <v>294</v>
      </c>
      <c r="B14" s="20">
        <f t="shared" si="1"/>
        <v>251</v>
      </c>
      <c r="D14" s="69" t="s">
        <v>21</v>
      </c>
      <c r="E14" s="69">
        <f>SMALL(A8:A127,INT(E8*E13)+1)</f>
        <v>334</v>
      </c>
      <c r="F14" s="70">
        <f>_xlfn.PERCENTILE.INC(A8:A127,E13)</f>
        <v>333.1</v>
      </c>
      <c r="J14" s="20">
        <f t="shared" si="3"/>
        <v>272</v>
      </c>
      <c r="K14" s="20">
        <v>13</v>
      </c>
      <c r="L14" s="20">
        <f>SUM($K$8:K14)</f>
        <v>31</v>
      </c>
      <c r="M14" s="45">
        <f t="shared" si="2"/>
        <v>0.25833333333333336</v>
      </c>
      <c r="O14" s="42">
        <f t="shared" si="4"/>
        <v>0.9</v>
      </c>
      <c r="P14" s="45" t="e">
        <f t="shared" si="0"/>
        <v>#N/A</v>
      </c>
    </row>
    <row r="15" spans="1:16" x14ac:dyDescent="0.25">
      <c r="A15" s="20">
        <v>273</v>
      </c>
      <c r="B15" s="20">
        <f t="shared" si="1"/>
        <v>251</v>
      </c>
      <c r="D15" s="20" t="str">
        <f>"Кол-во значений &lt;"&amp;E14</f>
        <v>Кол-во значений &lt;334</v>
      </c>
      <c r="E15" s="20">
        <f>COUNTIF(A8:A127,"&lt;"&amp;E14)</f>
        <v>108</v>
      </c>
      <c r="J15" s="20">
        <f t="shared" si="3"/>
        <v>279</v>
      </c>
      <c r="K15" s="20">
        <v>11</v>
      </c>
      <c r="L15" s="20">
        <f>SUM($K$8:K15)</f>
        <v>42</v>
      </c>
      <c r="M15" s="45">
        <f t="shared" si="2"/>
        <v>0.35</v>
      </c>
      <c r="O15" s="42">
        <f t="shared" si="4"/>
        <v>0.9</v>
      </c>
      <c r="P15" s="45" t="e">
        <f t="shared" si="0"/>
        <v>#N/A</v>
      </c>
    </row>
    <row r="16" spans="1:16" x14ac:dyDescent="0.25">
      <c r="A16" s="20">
        <v>256</v>
      </c>
      <c r="B16" s="20">
        <f t="shared" si="1"/>
        <v>252</v>
      </c>
      <c r="D16" s="20" t="str">
        <f>"% значений &lt;"&amp;E14</f>
        <v>% значений &lt;334</v>
      </c>
      <c r="E16" s="74">
        <f>E15/E8</f>
        <v>0.9</v>
      </c>
      <c r="J16" s="20">
        <f t="shared" si="3"/>
        <v>286</v>
      </c>
      <c r="K16" s="20">
        <v>7</v>
      </c>
      <c r="L16" s="20">
        <f>SUM($K$8:K16)</f>
        <v>49</v>
      </c>
      <c r="M16" s="45">
        <f t="shared" si="2"/>
        <v>0.40833333333333333</v>
      </c>
      <c r="O16" s="42">
        <f t="shared" si="4"/>
        <v>0.9</v>
      </c>
      <c r="P16" s="45" t="e">
        <f t="shared" si="0"/>
        <v>#N/A</v>
      </c>
    </row>
    <row r="17" spans="1:16" x14ac:dyDescent="0.25">
      <c r="A17" s="20">
        <v>329</v>
      </c>
      <c r="B17" s="20">
        <f t="shared" si="1"/>
        <v>256</v>
      </c>
      <c r="J17" s="20">
        <f t="shared" si="3"/>
        <v>293</v>
      </c>
      <c r="K17" s="20">
        <v>11</v>
      </c>
      <c r="L17" s="20">
        <f>SUM($K$8:K17)</f>
        <v>60</v>
      </c>
      <c r="M17" s="45">
        <f t="shared" si="2"/>
        <v>0.5</v>
      </c>
      <c r="O17" s="42">
        <f t="shared" si="4"/>
        <v>0.9</v>
      </c>
      <c r="P17" s="45" t="e">
        <f t="shared" si="0"/>
        <v>#N/A</v>
      </c>
    </row>
    <row r="18" spans="1:16" x14ac:dyDescent="0.25">
      <c r="A18" s="20">
        <v>258</v>
      </c>
      <c r="B18" s="20">
        <f t="shared" si="1"/>
        <v>258</v>
      </c>
      <c r="J18" s="20">
        <f t="shared" si="3"/>
        <v>300</v>
      </c>
      <c r="K18" s="20">
        <v>12</v>
      </c>
      <c r="L18" s="20">
        <f>SUM($K$8:K18)</f>
        <v>72</v>
      </c>
      <c r="M18" s="45">
        <f t="shared" si="2"/>
        <v>0.6</v>
      </c>
      <c r="O18" s="42">
        <f t="shared" si="4"/>
        <v>0.9</v>
      </c>
      <c r="P18" s="45" t="e">
        <f t="shared" si="0"/>
        <v>#N/A</v>
      </c>
    </row>
    <row r="19" spans="1:16" x14ac:dyDescent="0.25">
      <c r="A19" s="20">
        <v>331</v>
      </c>
      <c r="B19" s="20">
        <f t="shared" si="1"/>
        <v>260</v>
      </c>
      <c r="J19" s="20">
        <f t="shared" si="3"/>
        <v>307</v>
      </c>
      <c r="K19" s="20">
        <v>13</v>
      </c>
      <c r="L19" s="20">
        <f>SUM($K$8:K19)</f>
        <v>85</v>
      </c>
      <c r="M19" s="45">
        <f t="shared" si="2"/>
        <v>0.70833333333333337</v>
      </c>
      <c r="O19" s="42">
        <f t="shared" si="4"/>
        <v>0.9</v>
      </c>
      <c r="P19" s="45" t="e">
        <f t="shared" si="0"/>
        <v>#N/A</v>
      </c>
    </row>
    <row r="20" spans="1:16" x14ac:dyDescent="0.25">
      <c r="A20" s="20">
        <v>276</v>
      </c>
      <c r="B20" s="20">
        <f t="shared" si="1"/>
        <v>260</v>
      </c>
      <c r="J20" s="20">
        <f t="shared" si="3"/>
        <v>314</v>
      </c>
      <c r="K20" s="20">
        <v>6</v>
      </c>
      <c r="L20" s="20">
        <f>SUM($K$8:K20)</f>
        <v>91</v>
      </c>
      <c r="M20" s="45">
        <f t="shared" si="2"/>
        <v>0.7583333333333333</v>
      </c>
      <c r="O20" s="42">
        <f t="shared" ref="O20:O32" si="5">O19</f>
        <v>0.9</v>
      </c>
      <c r="P20" s="45" t="e">
        <f t="shared" ref="P20:P32" si="6">IF(ROW()-ROW($P$7)=$P$5,M20,NA())</f>
        <v>#N/A</v>
      </c>
    </row>
    <row r="21" spans="1:16" x14ac:dyDescent="0.25">
      <c r="A21" s="20">
        <v>271</v>
      </c>
      <c r="B21" s="20">
        <f t="shared" si="1"/>
        <v>261</v>
      </c>
      <c r="J21" s="20">
        <f t="shared" si="3"/>
        <v>321</v>
      </c>
      <c r="K21" s="20">
        <v>8</v>
      </c>
      <c r="L21" s="20">
        <f>SUM($K$8:K21)</f>
        <v>99</v>
      </c>
      <c r="M21" s="45">
        <f t="shared" si="2"/>
        <v>0.82499999999999996</v>
      </c>
      <c r="O21" s="42">
        <f t="shared" si="5"/>
        <v>0.9</v>
      </c>
      <c r="P21" s="45" t="e">
        <f t="shared" si="6"/>
        <v>#N/A</v>
      </c>
    </row>
    <row r="22" spans="1:16" x14ac:dyDescent="0.25">
      <c r="A22" s="20">
        <v>299</v>
      </c>
      <c r="B22" s="20">
        <f t="shared" si="1"/>
        <v>261</v>
      </c>
      <c r="J22" s="20">
        <f t="shared" si="3"/>
        <v>328</v>
      </c>
      <c r="K22" s="20">
        <v>6</v>
      </c>
      <c r="L22" s="20">
        <f>SUM($K$8:K22)</f>
        <v>105</v>
      </c>
      <c r="M22" s="45">
        <f t="shared" si="2"/>
        <v>0.875</v>
      </c>
      <c r="O22" s="42">
        <f t="shared" si="5"/>
        <v>0.9</v>
      </c>
      <c r="P22" s="45" t="e">
        <f t="shared" si="6"/>
        <v>#N/A</v>
      </c>
    </row>
    <row r="23" spans="1:16" x14ac:dyDescent="0.25">
      <c r="A23" s="20">
        <v>293</v>
      </c>
      <c r="B23" s="20">
        <f t="shared" si="1"/>
        <v>262</v>
      </c>
      <c r="J23" s="20">
        <f t="shared" si="3"/>
        <v>335</v>
      </c>
      <c r="K23" s="20">
        <v>5</v>
      </c>
      <c r="L23" s="20">
        <f>SUM($K$8:K23)</f>
        <v>110</v>
      </c>
      <c r="M23" s="45">
        <f t="shared" si="2"/>
        <v>0.91666666666666663</v>
      </c>
      <c r="O23" s="42">
        <f t="shared" si="5"/>
        <v>0.9</v>
      </c>
      <c r="P23" s="45">
        <f t="shared" si="6"/>
        <v>0.91666666666666663</v>
      </c>
    </row>
    <row r="24" spans="1:16" x14ac:dyDescent="0.25">
      <c r="A24" s="20">
        <v>274</v>
      </c>
      <c r="B24" s="20">
        <f t="shared" si="1"/>
        <v>263</v>
      </c>
      <c r="J24" s="20">
        <f t="shared" si="3"/>
        <v>342</v>
      </c>
      <c r="K24" s="46">
        <v>4</v>
      </c>
      <c r="L24" s="20">
        <f>SUM($K$8:K24)</f>
        <v>114</v>
      </c>
      <c r="M24" s="45">
        <f t="shared" si="2"/>
        <v>0.95</v>
      </c>
      <c r="O24" s="42">
        <f t="shared" si="5"/>
        <v>0.9</v>
      </c>
      <c r="P24" s="45" t="e">
        <f t="shared" si="6"/>
        <v>#N/A</v>
      </c>
    </row>
    <row r="25" spans="1:16" x14ac:dyDescent="0.25">
      <c r="A25" s="20">
        <v>279</v>
      </c>
      <c r="B25" s="20">
        <f t="shared" si="1"/>
        <v>263</v>
      </c>
      <c r="J25" s="20">
        <f t="shared" si="3"/>
        <v>349</v>
      </c>
      <c r="K25" s="20">
        <v>1</v>
      </c>
      <c r="L25" s="20">
        <f>SUM($K$8:K25)</f>
        <v>115</v>
      </c>
      <c r="M25" s="45">
        <f t="shared" si="2"/>
        <v>0.95833333333333337</v>
      </c>
      <c r="O25" s="42">
        <f t="shared" si="5"/>
        <v>0.9</v>
      </c>
      <c r="P25" s="45" t="e">
        <f t="shared" si="6"/>
        <v>#N/A</v>
      </c>
    </row>
    <row r="26" spans="1:16" x14ac:dyDescent="0.25">
      <c r="A26" s="20">
        <v>267</v>
      </c>
      <c r="B26" s="20">
        <f t="shared" si="1"/>
        <v>267</v>
      </c>
      <c r="J26" s="20">
        <f t="shared" si="3"/>
        <v>356</v>
      </c>
      <c r="K26" s="20">
        <v>2</v>
      </c>
      <c r="L26" s="20">
        <f>SUM($K$8:K26)</f>
        <v>117</v>
      </c>
      <c r="M26" s="45">
        <f t="shared" si="2"/>
        <v>0.97499999999999998</v>
      </c>
      <c r="O26" s="42">
        <f t="shared" si="5"/>
        <v>0.9</v>
      </c>
      <c r="P26" s="45" t="e">
        <f t="shared" si="6"/>
        <v>#N/A</v>
      </c>
    </row>
    <row r="27" spans="1:16" x14ac:dyDescent="0.25">
      <c r="A27" s="20">
        <v>247</v>
      </c>
      <c r="B27" s="20">
        <f t="shared" si="1"/>
        <v>267</v>
      </c>
      <c r="J27" s="20">
        <f t="shared" si="3"/>
        <v>363</v>
      </c>
      <c r="K27" s="20">
        <v>0</v>
      </c>
      <c r="L27" s="20">
        <f>SUM($K$8:K27)</f>
        <v>117</v>
      </c>
      <c r="M27" s="45">
        <f t="shared" si="2"/>
        <v>0.97499999999999998</v>
      </c>
      <c r="O27" s="42">
        <f t="shared" si="5"/>
        <v>0.9</v>
      </c>
      <c r="P27" s="45" t="e">
        <f t="shared" si="6"/>
        <v>#N/A</v>
      </c>
    </row>
    <row r="28" spans="1:16" x14ac:dyDescent="0.25">
      <c r="A28" s="20">
        <v>262</v>
      </c>
      <c r="B28" s="20">
        <f t="shared" si="1"/>
        <v>267</v>
      </c>
      <c r="J28" s="20">
        <f t="shared" si="3"/>
        <v>370</v>
      </c>
      <c r="K28" s="20">
        <v>2</v>
      </c>
      <c r="L28" s="20">
        <f>SUM($K$8:K28)</f>
        <v>119</v>
      </c>
      <c r="M28" s="45">
        <f t="shared" si="2"/>
        <v>0.9916666666666667</v>
      </c>
      <c r="O28" s="42">
        <f t="shared" si="5"/>
        <v>0.9</v>
      </c>
      <c r="P28" s="45" t="e">
        <f t="shared" si="6"/>
        <v>#N/A</v>
      </c>
    </row>
    <row r="29" spans="1:16" x14ac:dyDescent="0.25">
      <c r="A29" s="20">
        <v>303</v>
      </c>
      <c r="B29" s="20">
        <f t="shared" si="1"/>
        <v>268</v>
      </c>
      <c r="J29" s="20">
        <f t="shared" si="3"/>
        <v>377</v>
      </c>
      <c r="K29" s="20">
        <v>0</v>
      </c>
      <c r="L29" s="20">
        <f>SUM($K$8:K29)</f>
        <v>119</v>
      </c>
      <c r="M29" s="45">
        <f t="shared" si="2"/>
        <v>0.9916666666666667</v>
      </c>
      <c r="O29" s="42">
        <f t="shared" si="5"/>
        <v>0.9</v>
      </c>
      <c r="P29" s="45" t="e">
        <f t="shared" si="6"/>
        <v>#N/A</v>
      </c>
    </row>
    <row r="30" spans="1:16" x14ac:dyDescent="0.25">
      <c r="A30" s="20">
        <v>338</v>
      </c>
      <c r="B30" s="20">
        <f t="shared" si="1"/>
        <v>269</v>
      </c>
      <c r="J30" s="20">
        <f t="shared" si="3"/>
        <v>384</v>
      </c>
      <c r="K30" s="20">
        <v>0</v>
      </c>
      <c r="L30" s="20">
        <f>SUM($K$8:K30)</f>
        <v>119</v>
      </c>
      <c r="M30" s="45">
        <f t="shared" si="2"/>
        <v>0.9916666666666667</v>
      </c>
      <c r="O30" s="42">
        <f t="shared" si="5"/>
        <v>0.9</v>
      </c>
      <c r="P30" s="45" t="e">
        <f t="shared" si="6"/>
        <v>#N/A</v>
      </c>
    </row>
    <row r="31" spans="1:16" x14ac:dyDescent="0.25">
      <c r="A31" s="20">
        <v>305</v>
      </c>
      <c r="B31" s="20">
        <f t="shared" si="1"/>
        <v>269</v>
      </c>
      <c r="J31" s="20">
        <f t="shared" si="3"/>
        <v>391</v>
      </c>
      <c r="K31" s="20">
        <v>0</v>
      </c>
      <c r="L31" s="20">
        <f>SUM($K$8:K31)</f>
        <v>119</v>
      </c>
      <c r="M31" s="45">
        <f t="shared" si="2"/>
        <v>0.9916666666666667</v>
      </c>
      <c r="O31" s="42">
        <f t="shared" si="5"/>
        <v>0.9</v>
      </c>
      <c r="P31" s="45" t="e">
        <f t="shared" si="6"/>
        <v>#N/A</v>
      </c>
    </row>
    <row r="32" spans="1:16" x14ac:dyDescent="0.25">
      <c r="A32" s="20">
        <v>305</v>
      </c>
      <c r="B32" s="20">
        <f t="shared" si="1"/>
        <v>271</v>
      </c>
      <c r="J32" s="20" t="str">
        <f>"&gt;"&amp;J31</f>
        <v>&gt;391</v>
      </c>
      <c r="K32" s="20">
        <v>1</v>
      </c>
      <c r="L32" s="20">
        <f>SUM($K$8:K32)</f>
        <v>120</v>
      </c>
      <c r="M32" s="45">
        <f t="shared" si="2"/>
        <v>1</v>
      </c>
      <c r="O32" s="42">
        <f t="shared" si="5"/>
        <v>0.9</v>
      </c>
      <c r="P32" s="45" t="e">
        <f t="shared" si="6"/>
        <v>#N/A</v>
      </c>
    </row>
    <row r="33" spans="1:11" x14ac:dyDescent="0.25">
      <c r="A33" s="20">
        <v>281</v>
      </c>
      <c r="B33" s="20">
        <f t="shared" si="1"/>
        <v>271</v>
      </c>
      <c r="K33" s="19">
        <f>SUM(K8:K32)</f>
        <v>120</v>
      </c>
    </row>
    <row r="34" spans="1:11" x14ac:dyDescent="0.25">
      <c r="A34" s="20">
        <v>292</v>
      </c>
      <c r="B34" s="20">
        <f t="shared" si="1"/>
        <v>271</v>
      </c>
    </row>
    <row r="35" spans="1:11" x14ac:dyDescent="0.25">
      <c r="A35" s="20">
        <v>252</v>
      </c>
      <c r="B35" s="20">
        <f t="shared" si="1"/>
        <v>272</v>
      </c>
    </row>
    <row r="36" spans="1:11" x14ac:dyDescent="0.25">
      <c r="A36" s="20">
        <v>281</v>
      </c>
      <c r="B36" s="20">
        <f t="shared" si="1"/>
        <v>272</v>
      </c>
    </row>
    <row r="37" spans="1:11" x14ac:dyDescent="0.25">
      <c r="A37" s="20">
        <v>298</v>
      </c>
      <c r="B37" s="20">
        <f t="shared" si="1"/>
        <v>272</v>
      </c>
    </row>
    <row r="38" spans="1:11" x14ac:dyDescent="0.25">
      <c r="A38" s="20">
        <v>306</v>
      </c>
      <c r="B38" s="20">
        <f t="shared" si="1"/>
        <v>272</v>
      </c>
    </row>
    <row r="39" spans="1:11" x14ac:dyDescent="0.25">
      <c r="A39" s="20">
        <v>308</v>
      </c>
      <c r="B39" s="20">
        <f t="shared" si="1"/>
        <v>273</v>
      </c>
    </row>
    <row r="40" spans="1:11" x14ac:dyDescent="0.25">
      <c r="A40" s="20">
        <v>291</v>
      </c>
      <c r="B40" s="20">
        <f t="shared" si="1"/>
        <v>273</v>
      </c>
    </row>
    <row r="41" spans="1:11" x14ac:dyDescent="0.25">
      <c r="A41" s="20">
        <v>291</v>
      </c>
      <c r="B41" s="20">
        <f t="shared" si="1"/>
        <v>274</v>
      </c>
    </row>
    <row r="42" spans="1:11" x14ac:dyDescent="0.25">
      <c r="A42" s="20">
        <v>272</v>
      </c>
      <c r="B42" s="20">
        <f t="shared" si="1"/>
        <v>274</v>
      </c>
    </row>
    <row r="43" spans="1:11" x14ac:dyDescent="0.25">
      <c r="A43" s="20">
        <v>318</v>
      </c>
      <c r="B43" s="20">
        <f t="shared" si="1"/>
        <v>274</v>
      </c>
    </row>
    <row r="44" spans="1:11" x14ac:dyDescent="0.25">
      <c r="A44" s="20">
        <v>366</v>
      </c>
      <c r="B44" s="20">
        <f t="shared" si="1"/>
        <v>274</v>
      </c>
    </row>
    <row r="45" spans="1:11" x14ac:dyDescent="0.25">
      <c r="A45" s="20">
        <v>325</v>
      </c>
      <c r="B45" s="20">
        <f t="shared" si="1"/>
        <v>275</v>
      </c>
    </row>
    <row r="46" spans="1:11" x14ac:dyDescent="0.25">
      <c r="A46" s="20">
        <v>273</v>
      </c>
      <c r="B46" s="20">
        <f t="shared" si="1"/>
        <v>276</v>
      </c>
    </row>
    <row r="47" spans="1:11" x14ac:dyDescent="0.25">
      <c r="A47" s="20">
        <v>292</v>
      </c>
      <c r="B47" s="20">
        <f t="shared" si="1"/>
        <v>277</v>
      </c>
    </row>
    <row r="48" spans="1:11" x14ac:dyDescent="0.25">
      <c r="A48" s="20">
        <v>310</v>
      </c>
      <c r="B48" s="20">
        <f t="shared" si="1"/>
        <v>277</v>
      </c>
    </row>
    <row r="49" spans="1:2" x14ac:dyDescent="0.25">
      <c r="A49" s="20">
        <v>333</v>
      </c>
      <c r="B49" s="20">
        <f t="shared" si="1"/>
        <v>279</v>
      </c>
    </row>
    <row r="50" spans="1:2" x14ac:dyDescent="0.25">
      <c r="A50" s="20">
        <v>251</v>
      </c>
      <c r="B50" s="20">
        <f t="shared" si="1"/>
        <v>280</v>
      </c>
    </row>
    <row r="51" spans="1:2" x14ac:dyDescent="0.25">
      <c r="A51" s="20">
        <v>272</v>
      </c>
      <c r="B51" s="20">
        <f t="shared" si="1"/>
        <v>281</v>
      </c>
    </row>
    <row r="52" spans="1:2" x14ac:dyDescent="0.25">
      <c r="A52" s="20">
        <v>286</v>
      </c>
      <c r="B52" s="20">
        <f t="shared" si="1"/>
        <v>281</v>
      </c>
    </row>
    <row r="53" spans="1:2" x14ac:dyDescent="0.25">
      <c r="A53" s="20">
        <v>251</v>
      </c>
      <c r="B53" s="20">
        <f t="shared" si="1"/>
        <v>283</v>
      </c>
    </row>
    <row r="54" spans="1:2" x14ac:dyDescent="0.25">
      <c r="A54" s="20">
        <v>316</v>
      </c>
      <c r="B54" s="20">
        <f t="shared" si="1"/>
        <v>283</v>
      </c>
    </row>
    <row r="55" spans="1:2" x14ac:dyDescent="0.25">
      <c r="A55" s="20">
        <v>326</v>
      </c>
      <c r="B55" s="20">
        <f t="shared" si="1"/>
        <v>285</v>
      </c>
    </row>
    <row r="56" spans="1:2" x14ac:dyDescent="0.25">
      <c r="A56" s="20">
        <v>334</v>
      </c>
      <c r="B56" s="20">
        <f t="shared" si="1"/>
        <v>286</v>
      </c>
    </row>
    <row r="57" spans="1:2" x14ac:dyDescent="0.25">
      <c r="A57" s="20">
        <v>289</v>
      </c>
      <c r="B57" s="20">
        <f t="shared" si="1"/>
        <v>289</v>
      </c>
    </row>
    <row r="58" spans="1:2" x14ac:dyDescent="0.25">
      <c r="A58" s="20">
        <v>260</v>
      </c>
      <c r="B58" s="20">
        <f t="shared" si="1"/>
        <v>289</v>
      </c>
    </row>
    <row r="59" spans="1:2" x14ac:dyDescent="0.25">
      <c r="A59" s="20">
        <v>272</v>
      </c>
      <c r="B59" s="20">
        <f t="shared" si="1"/>
        <v>290</v>
      </c>
    </row>
    <row r="60" spans="1:2" x14ac:dyDescent="0.25">
      <c r="A60" s="20">
        <v>393</v>
      </c>
      <c r="B60" s="20">
        <f t="shared" si="1"/>
        <v>291</v>
      </c>
    </row>
    <row r="61" spans="1:2" x14ac:dyDescent="0.25">
      <c r="A61" s="20">
        <v>353</v>
      </c>
      <c r="B61" s="20">
        <f t="shared" si="1"/>
        <v>291</v>
      </c>
    </row>
    <row r="62" spans="1:2" x14ac:dyDescent="0.25">
      <c r="A62" s="20">
        <v>285</v>
      </c>
      <c r="B62" s="20">
        <f t="shared" si="1"/>
        <v>291</v>
      </c>
    </row>
    <row r="63" spans="1:2" x14ac:dyDescent="0.25">
      <c r="A63" s="20">
        <v>295</v>
      </c>
      <c r="B63" s="20">
        <f t="shared" si="1"/>
        <v>291</v>
      </c>
    </row>
    <row r="64" spans="1:2" x14ac:dyDescent="0.25">
      <c r="A64" s="20">
        <v>271</v>
      </c>
      <c r="B64" s="20">
        <f t="shared" si="1"/>
        <v>291</v>
      </c>
    </row>
    <row r="65" spans="1:2" x14ac:dyDescent="0.25">
      <c r="A65" s="20">
        <v>261</v>
      </c>
      <c r="B65" s="20">
        <f t="shared" si="1"/>
        <v>292</v>
      </c>
    </row>
    <row r="66" spans="1:2" x14ac:dyDescent="0.25">
      <c r="A66" s="20">
        <v>274</v>
      </c>
      <c r="B66" s="20">
        <f t="shared" si="1"/>
        <v>292</v>
      </c>
    </row>
    <row r="67" spans="1:2" x14ac:dyDescent="0.25">
      <c r="A67" s="20">
        <v>268</v>
      </c>
      <c r="B67" s="20">
        <f t="shared" si="1"/>
        <v>293</v>
      </c>
    </row>
    <row r="68" spans="1:2" x14ac:dyDescent="0.25">
      <c r="A68" s="20">
        <v>291</v>
      </c>
      <c r="B68" s="20">
        <f t="shared" si="1"/>
        <v>294</v>
      </c>
    </row>
    <row r="69" spans="1:2" x14ac:dyDescent="0.25">
      <c r="A69" s="20">
        <v>296</v>
      </c>
      <c r="B69" s="20">
        <f t="shared" si="1"/>
        <v>295</v>
      </c>
    </row>
    <row r="70" spans="1:2" x14ac:dyDescent="0.25">
      <c r="A70" s="20">
        <v>274</v>
      </c>
      <c r="B70" s="20">
        <f t="shared" si="1"/>
        <v>295</v>
      </c>
    </row>
    <row r="71" spans="1:2" x14ac:dyDescent="0.25">
      <c r="A71" s="20">
        <v>342</v>
      </c>
      <c r="B71" s="20">
        <f t="shared" si="1"/>
        <v>296</v>
      </c>
    </row>
    <row r="72" spans="1:2" x14ac:dyDescent="0.25">
      <c r="A72" s="20">
        <v>269</v>
      </c>
      <c r="B72" s="20">
        <f t="shared" si="1"/>
        <v>298</v>
      </c>
    </row>
    <row r="73" spans="1:2" x14ac:dyDescent="0.25">
      <c r="A73" s="20">
        <v>324</v>
      </c>
      <c r="B73" s="20">
        <f t="shared" ref="B73:B127" si="7">SMALL($A$8:$A$127,ROW()-ROW($B$7))</f>
        <v>298</v>
      </c>
    </row>
    <row r="74" spans="1:2" x14ac:dyDescent="0.25">
      <c r="A74" s="20">
        <v>302</v>
      </c>
      <c r="B74" s="20">
        <f t="shared" si="7"/>
        <v>299</v>
      </c>
    </row>
    <row r="75" spans="1:2" x14ac:dyDescent="0.25">
      <c r="A75" s="20">
        <v>327</v>
      </c>
      <c r="B75" s="20">
        <f t="shared" si="7"/>
        <v>299</v>
      </c>
    </row>
    <row r="76" spans="1:2" x14ac:dyDescent="0.25">
      <c r="A76" s="20">
        <v>308</v>
      </c>
      <c r="B76" s="20">
        <f t="shared" si="7"/>
        <v>299</v>
      </c>
    </row>
    <row r="77" spans="1:2" x14ac:dyDescent="0.25">
      <c r="A77" s="20">
        <v>283</v>
      </c>
      <c r="B77" s="20">
        <f t="shared" si="7"/>
        <v>299</v>
      </c>
    </row>
    <row r="78" spans="1:2" x14ac:dyDescent="0.25">
      <c r="A78" s="20">
        <v>305</v>
      </c>
      <c r="B78" s="20">
        <f t="shared" si="7"/>
        <v>299</v>
      </c>
    </row>
    <row r="79" spans="1:2" x14ac:dyDescent="0.25">
      <c r="A79" s="20">
        <v>326</v>
      </c>
      <c r="B79" s="20">
        <f t="shared" si="7"/>
        <v>300</v>
      </c>
    </row>
    <row r="80" spans="1:2" x14ac:dyDescent="0.25">
      <c r="A80" s="20">
        <v>274</v>
      </c>
      <c r="B80" s="20">
        <f t="shared" si="7"/>
        <v>301</v>
      </c>
    </row>
    <row r="81" spans="1:2" x14ac:dyDescent="0.25">
      <c r="A81" s="20">
        <v>249</v>
      </c>
      <c r="B81" s="20">
        <f t="shared" si="7"/>
        <v>301</v>
      </c>
    </row>
    <row r="82" spans="1:2" x14ac:dyDescent="0.25">
      <c r="A82" s="20">
        <v>267</v>
      </c>
      <c r="B82" s="20">
        <f t="shared" si="7"/>
        <v>302</v>
      </c>
    </row>
    <row r="83" spans="1:2" x14ac:dyDescent="0.25">
      <c r="A83" s="20">
        <v>295</v>
      </c>
      <c r="B83" s="20">
        <f t="shared" si="7"/>
        <v>302</v>
      </c>
    </row>
    <row r="84" spans="1:2" x14ac:dyDescent="0.25">
      <c r="A84" s="20">
        <v>324</v>
      </c>
      <c r="B84" s="20">
        <f t="shared" si="7"/>
        <v>302</v>
      </c>
    </row>
    <row r="85" spans="1:2" x14ac:dyDescent="0.25">
      <c r="A85" s="20">
        <v>291</v>
      </c>
      <c r="B85" s="20">
        <f t="shared" si="7"/>
        <v>303</v>
      </c>
    </row>
    <row r="86" spans="1:2" x14ac:dyDescent="0.25">
      <c r="A86" s="20">
        <v>340</v>
      </c>
      <c r="B86" s="20">
        <f t="shared" si="7"/>
        <v>305</v>
      </c>
    </row>
    <row r="87" spans="1:2" x14ac:dyDescent="0.25">
      <c r="A87" s="20">
        <v>277</v>
      </c>
      <c r="B87" s="20">
        <f t="shared" si="7"/>
        <v>305</v>
      </c>
    </row>
    <row r="88" spans="1:2" x14ac:dyDescent="0.25">
      <c r="A88" s="20">
        <v>315</v>
      </c>
      <c r="B88" s="20">
        <f t="shared" si="7"/>
        <v>305</v>
      </c>
    </row>
    <row r="89" spans="1:2" x14ac:dyDescent="0.25">
      <c r="A89" s="20">
        <v>299</v>
      </c>
      <c r="B89" s="20">
        <f t="shared" si="7"/>
        <v>305</v>
      </c>
    </row>
    <row r="90" spans="1:2" x14ac:dyDescent="0.25">
      <c r="A90" s="20">
        <v>308</v>
      </c>
      <c r="B90" s="20">
        <f t="shared" si="7"/>
        <v>306</v>
      </c>
    </row>
    <row r="91" spans="1:2" x14ac:dyDescent="0.25">
      <c r="A91" s="20">
        <v>317</v>
      </c>
      <c r="B91" s="20">
        <f t="shared" si="7"/>
        <v>306</v>
      </c>
    </row>
    <row r="92" spans="1:2" x14ac:dyDescent="0.25">
      <c r="A92" s="20">
        <v>291</v>
      </c>
      <c r="B92" s="20">
        <f t="shared" si="7"/>
        <v>306</v>
      </c>
    </row>
    <row r="93" spans="1:2" x14ac:dyDescent="0.25">
      <c r="A93" s="20">
        <v>318</v>
      </c>
      <c r="B93" s="20">
        <f t="shared" si="7"/>
        <v>308</v>
      </c>
    </row>
    <row r="94" spans="1:2" x14ac:dyDescent="0.25">
      <c r="A94" s="20">
        <v>260</v>
      </c>
      <c r="B94" s="20">
        <f t="shared" si="7"/>
        <v>308</v>
      </c>
    </row>
    <row r="95" spans="1:2" x14ac:dyDescent="0.25">
      <c r="A95" s="20">
        <v>368</v>
      </c>
      <c r="B95" s="20">
        <f t="shared" si="7"/>
        <v>308</v>
      </c>
    </row>
    <row r="96" spans="1:2" x14ac:dyDescent="0.25">
      <c r="A96" s="20">
        <v>299</v>
      </c>
      <c r="B96" s="20">
        <f t="shared" si="7"/>
        <v>309</v>
      </c>
    </row>
    <row r="97" spans="1:2" x14ac:dyDescent="0.25">
      <c r="A97" s="20">
        <v>301</v>
      </c>
      <c r="B97" s="20">
        <f t="shared" si="7"/>
        <v>309</v>
      </c>
    </row>
    <row r="98" spans="1:2" x14ac:dyDescent="0.25">
      <c r="A98" s="20">
        <v>350</v>
      </c>
      <c r="B98" s="20">
        <f t="shared" si="7"/>
        <v>310</v>
      </c>
    </row>
    <row r="99" spans="1:2" x14ac:dyDescent="0.25">
      <c r="A99" s="20">
        <v>280</v>
      </c>
      <c r="B99" s="20">
        <f t="shared" si="7"/>
        <v>315</v>
      </c>
    </row>
    <row r="100" spans="1:2" x14ac:dyDescent="0.25">
      <c r="A100" s="20">
        <v>319</v>
      </c>
      <c r="B100" s="20">
        <f t="shared" si="7"/>
        <v>316</v>
      </c>
    </row>
    <row r="101" spans="1:2" x14ac:dyDescent="0.25">
      <c r="A101" s="20">
        <v>334</v>
      </c>
      <c r="B101" s="20">
        <f t="shared" si="7"/>
        <v>317</v>
      </c>
    </row>
    <row r="102" spans="1:2" x14ac:dyDescent="0.25">
      <c r="A102" s="20">
        <v>339</v>
      </c>
      <c r="B102" s="20">
        <f t="shared" si="7"/>
        <v>317</v>
      </c>
    </row>
    <row r="103" spans="1:2" x14ac:dyDescent="0.25">
      <c r="A103" s="20">
        <v>298</v>
      </c>
      <c r="B103" s="20">
        <f t="shared" si="7"/>
        <v>318</v>
      </c>
    </row>
    <row r="104" spans="1:2" x14ac:dyDescent="0.25">
      <c r="A104" s="20">
        <v>299</v>
      </c>
      <c r="B104" s="20">
        <f t="shared" si="7"/>
        <v>318</v>
      </c>
    </row>
    <row r="105" spans="1:2" x14ac:dyDescent="0.25">
      <c r="A105" s="20">
        <v>305</v>
      </c>
      <c r="B105" s="20">
        <f t="shared" si="7"/>
        <v>319</v>
      </c>
    </row>
    <row r="106" spans="1:2" x14ac:dyDescent="0.25">
      <c r="A106" s="20">
        <v>301</v>
      </c>
      <c r="B106" s="20">
        <f t="shared" si="7"/>
        <v>321</v>
      </c>
    </row>
    <row r="107" spans="1:2" x14ac:dyDescent="0.25">
      <c r="A107" s="20">
        <v>317</v>
      </c>
      <c r="B107" s="20">
        <f t="shared" si="7"/>
        <v>324</v>
      </c>
    </row>
    <row r="108" spans="1:2" x14ac:dyDescent="0.25">
      <c r="A108" s="20">
        <v>309</v>
      </c>
      <c r="B108" s="20">
        <f t="shared" si="7"/>
        <v>324</v>
      </c>
    </row>
    <row r="109" spans="1:2" x14ac:dyDescent="0.25">
      <c r="A109" s="20">
        <v>263</v>
      </c>
      <c r="B109" s="20">
        <f t="shared" si="7"/>
        <v>325</v>
      </c>
    </row>
    <row r="110" spans="1:2" x14ac:dyDescent="0.25">
      <c r="A110" s="20">
        <v>299</v>
      </c>
      <c r="B110" s="20">
        <f t="shared" si="7"/>
        <v>326</v>
      </c>
    </row>
    <row r="111" spans="1:2" x14ac:dyDescent="0.25">
      <c r="A111" s="20">
        <v>240</v>
      </c>
      <c r="B111" s="20">
        <f t="shared" si="7"/>
        <v>326</v>
      </c>
    </row>
    <row r="112" spans="1:2" x14ac:dyDescent="0.25">
      <c r="A112" s="20">
        <v>277</v>
      </c>
      <c r="B112" s="20">
        <f t="shared" si="7"/>
        <v>327</v>
      </c>
    </row>
    <row r="113" spans="1:2" x14ac:dyDescent="0.25">
      <c r="A113" s="20">
        <v>275</v>
      </c>
      <c r="B113" s="20">
        <f t="shared" si="7"/>
        <v>329</v>
      </c>
    </row>
    <row r="114" spans="1:2" x14ac:dyDescent="0.25">
      <c r="A114" s="20">
        <v>263</v>
      </c>
      <c r="B114" s="20">
        <f t="shared" si="7"/>
        <v>331</v>
      </c>
    </row>
    <row r="115" spans="1:2" x14ac:dyDescent="0.25">
      <c r="A115" s="20">
        <v>306</v>
      </c>
      <c r="B115" s="20">
        <f t="shared" si="7"/>
        <v>333</v>
      </c>
    </row>
    <row r="116" spans="1:2" x14ac:dyDescent="0.25">
      <c r="A116" s="20">
        <v>226</v>
      </c>
      <c r="B116" s="20">
        <f t="shared" si="7"/>
        <v>334</v>
      </c>
    </row>
    <row r="117" spans="1:2" x14ac:dyDescent="0.25">
      <c r="A117" s="20">
        <v>283</v>
      </c>
      <c r="B117" s="20">
        <f t="shared" si="7"/>
        <v>334</v>
      </c>
    </row>
    <row r="118" spans="1:2" x14ac:dyDescent="0.25">
      <c r="A118" s="20">
        <v>246</v>
      </c>
      <c r="B118" s="20">
        <f t="shared" si="7"/>
        <v>338</v>
      </c>
    </row>
    <row r="119" spans="1:2" x14ac:dyDescent="0.25">
      <c r="A119" s="20">
        <v>243</v>
      </c>
      <c r="B119" s="20">
        <f t="shared" si="7"/>
        <v>339</v>
      </c>
    </row>
    <row r="120" spans="1:2" x14ac:dyDescent="0.25">
      <c r="A120" s="20">
        <v>321</v>
      </c>
      <c r="B120" s="20">
        <f t="shared" si="7"/>
        <v>340</v>
      </c>
    </row>
    <row r="121" spans="1:2" x14ac:dyDescent="0.25">
      <c r="A121" s="20">
        <v>306</v>
      </c>
      <c r="B121" s="20">
        <f t="shared" si="7"/>
        <v>342</v>
      </c>
    </row>
    <row r="122" spans="1:2" x14ac:dyDescent="0.25">
      <c r="A122" s="20">
        <v>269</v>
      </c>
      <c r="B122" s="20">
        <f t="shared" si="7"/>
        <v>345</v>
      </c>
    </row>
    <row r="123" spans="1:2" x14ac:dyDescent="0.25">
      <c r="A123" s="20">
        <v>302</v>
      </c>
      <c r="B123" s="20">
        <f t="shared" si="7"/>
        <v>350</v>
      </c>
    </row>
    <row r="124" spans="1:2" x14ac:dyDescent="0.25">
      <c r="A124" s="20">
        <v>345</v>
      </c>
      <c r="B124" s="20">
        <f t="shared" si="7"/>
        <v>353</v>
      </c>
    </row>
    <row r="125" spans="1:2" x14ac:dyDescent="0.25">
      <c r="A125" s="20">
        <v>272</v>
      </c>
      <c r="B125" s="20">
        <f t="shared" si="7"/>
        <v>366</v>
      </c>
    </row>
    <row r="126" spans="1:2" x14ac:dyDescent="0.25">
      <c r="A126" s="20">
        <v>300</v>
      </c>
      <c r="B126" s="20">
        <f t="shared" si="7"/>
        <v>368</v>
      </c>
    </row>
    <row r="127" spans="1:2" x14ac:dyDescent="0.25">
      <c r="A127" s="20">
        <v>309</v>
      </c>
      <c r="B127" s="20">
        <f t="shared" si="7"/>
        <v>393</v>
      </c>
    </row>
  </sheetData>
  <hyperlinks>
    <hyperlink ref="A1:F1" r:id="rId1" display="Файл скачан с сайта excel2.ru &gt;&gt;&gt;"/>
    <hyperlink ref="A2" r:id="rId2"/>
    <hyperlink ref="M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B16" sqref="B16"/>
    </sheetView>
  </sheetViews>
  <sheetFormatPr defaultRowHeight="12.75" x14ac:dyDescent="0.2"/>
  <cols>
    <col min="1" max="1" width="22.28515625" style="4" customWidth="1"/>
    <col min="2" max="2" width="21.5703125" style="4" customWidth="1"/>
    <col min="3" max="3" width="18.7109375" style="4" customWidth="1"/>
    <col min="4" max="4" width="15.85546875" style="4" customWidth="1"/>
    <col min="5" max="6" width="13.28515625" style="4" bestFit="1" customWidth="1"/>
    <col min="7" max="7" width="4.42578125" style="4" customWidth="1"/>
    <col min="8" max="8" width="40.5703125" style="4" customWidth="1"/>
    <col min="9" max="9" width="9.7109375" style="4" customWidth="1"/>
    <col min="10" max="10" width="27.7109375" style="4" customWidth="1"/>
    <col min="11" max="11" width="26.5703125" style="4" customWidth="1"/>
    <col min="12" max="12" width="11.7109375" style="4" customWidth="1"/>
    <col min="13" max="13" width="12" style="4" bestFit="1" customWidth="1"/>
    <col min="14" max="15" width="9.140625" style="4"/>
    <col min="16" max="16" width="10.42578125" style="4" customWidth="1"/>
    <col min="17" max="271" width="9.140625" style="4"/>
    <col min="272" max="272" width="10" style="4" customWidth="1"/>
    <col min="273" max="352" width="9.140625" style="4"/>
    <col min="353" max="353" width="8.5703125" style="4" customWidth="1"/>
    <col min="354" max="16384" width="9.140625" style="4"/>
  </cols>
  <sheetData>
    <row r="1" spans="1:12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6"/>
      <c r="K1" s="6"/>
      <c r="L1" s="6"/>
    </row>
    <row r="2" spans="1:12" ht="15.75" x14ac:dyDescent="0.25">
      <c r="A2" s="75" t="s">
        <v>0</v>
      </c>
      <c r="B2" s="2"/>
      <c r="C2" s="2"/>
      <c r="D2" s="2"/>
      <c r="E2" s="2"/>
      <c r="F2" s="2"/>
      <c r="G2" s="2"/>
      <c r="H2" s="2"/>
      <c r="I2" s="2"/>
      <c r="J2" s="6"/>
      <c r="K2" s="6"/>
      <c r="L2" s="6"/>
    </row>
    <row r="3" spans="1:12" ht="18.75" x14ac:dyDescent="0.25">
      <c r="A3" s="1" t="s">
        <v>48</v>
      </c>
      <c r="B3" s="1"/>
      <c r="C3" s="1"/>
      <c r="D3" s="1"/>
      <c r="E3" s="1"/>
      <c r="F3" s="1"/>
      <c r="G3" s="1"/>
      <c r="H3" s="1"/>
      <c r="I3" s="1"/>
      <c r="J3" s="6"/>
      <c r="K3" s="6"/>
      <c r="L3" s="6"/>
    </row>
    <row r="4" spans="1:12" ht="15.75" x14ac:dyDescent="0.25">
      <c r="A4" s="72" t="s">
        <v>69</v>
      </c>
      <c r="B4" s="71"/>
      <c r="C4" s="71"/>
      <c r="D4" s="71"/>
      <c r="E4" s="71"/>
      <c r="F4" s="71"/>
      <c r="G4" s="71"/>
      <c r="H4" s="71"/>
      <c r="I4" s="71"/>
      <c r="J4" s="6"/>
      <c r="K4" s="6"/>
      <c r="L4" s="6"/>
    </row>
    <row r="5" spans="1:12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1.5" x14ac:dyDescent="0.25">
      <c r="A6" s="7" t="s">
        <v>5</v>
      </c>
      <c r="B6" s="9">
        <f>COUNT(B16:B64)</f>
        <v>49</v>
      </c>
      <c r="C6" s="8"/>
      <c r="D6" s="8"/>
      <c r="E6" s="6"/>
      <c r="H6" s="38" t="s">
        <v>47</v>
      </c>
      <c r="J6" s="6"/>
      <c r="K6" s="6"/>
      <c r="L6" s="6"/>
    </row>
    <row r="7" spans="1:12" ht="47.25" x14ac:dyDescent="0.25">
      <c r="A7" s="7" t="s">
        <v>6</v>
      </c>
      <c r="B7" s="9">
        <f>B6-1</f>
        <v>48</v>
      </c>
      <c r="C7" s="8"/>
      <c r="D7" s="8"/>
      <c r="H7" s="37" t="s">
        <v>56</v>
      </c>
      <c r="I7" s="9">
        <f>INT(B10/B8)</f>
        <v>3</v>
      </c>
      <c r="J7" s="6"/>
      <c r="K7" s="6"/>
      <c r="L7" s="6"/>
    </row>
    <row r="8" spans="1:12" ht="31.5" x14ac:dyDescent="0.25">
      <c r="A8" s="7" t="s">
        <v>54</v>
      </c>
      <c r="B8" s="34">
        <f>1/B7</f>
        <v>2.0833333333333332E-2</v>
      </c>
      <c r="C8" s="29"/>
      <c r="D8" s="29"/>
      <c r="H8" s="37" t="s">
        <v>33</v>
      </c>
      <c r="I8" s="9">
        <f>I7+1</f>
        <v>4</v>
      </c>
      <c r="J8" s="6"/>
      <c r="K8" s="6"/>
      <c r="L8" s="12"/>
    </row>
    <row r="9" spans="1:12" ht="15.75" x14ac:dyDescent="0.25">
      <c r="H9" s="39" t="s">
        <v>32</v>
      </c>
      <c r="I9" s="40">
        <f>INDEX(B16:B64,I8)</f>
        <v>4</v>
      </c>
      <c r="J9" s="6"/>
      <c r="K9" s="6"/>
      <c r="L9" s="6"/>
    </row>
    <row r="10" spans="1:12" ht="47.25" x14ac:dyDescent="0.25">
      <c r="A10" s="7" t="s">
        <v>31</v>
      </c>
      <c r="B10" s="31">
        <v>0.08</v>
      </c>
      <c r="H10" s="37" t="s">
        <v>35</v>
      </c>
      <c r="I10" s="9">
        <f>INDEX(B16:B64,I8+1)</f>
        <v>5</v>
      </c>
      <c r="L10" s="6"/>
    </row>
    <row r="11" spans="1:12" ht="31.5" x14ac:dyDescent="0.25">
      <c r="A11" s="30" t="s">
        <v>21</v>
      </c>
      <c r="B11" s="47">
        <f>_xlfn.PERCENTILE.INC($B$16:$B$64,B10)</f>
        <v>4.84</v>
      </c>
      <c r="C11" s="47">
        <f>I14</f>
        <v>4.84</v>
      </c>
      <c r="D11" s="62"/>
      <c r="E11" s="48"/>
      <c r="H11" s="37" t="s">
        <v>55</v>
      </c>
      <c r="I11" s="34">
        <f>INT(B10/B8)*B8</f>
        <v>6.25E-2</v>
      </c>
      <c r="L11" s="6"/>
    </row>
    <row r="12" spans="1:12" ht="47.25" x14ac:dyDescent="0.25">
      <c r="A12" s="7" t="str">
        <f>"Процент значений меньших "&amp;B10&amp;"-й процентили"</f>
        <v>Процент значений меньших 0,08-й процентили</v>
      </c>
      <c r="B12" s="60">
        <f>COUNTIF(B16:B64,"&lt;"&amp;B11)/B6</f>
        <v>8.1632653061224483E-2</v>
      </c>
      <c r="H12" s="37" t="s">
        <v>57</v>
      </c>
      <c r="I12" s="36">
        <f>(B10-I11)/B8</f>
        <v>0.84000000000000008</v>
      </c>
    </row>
    <row r="13" spans="1:12" ht="31.5" x14ac:dyDescent="0.2">
      <c r="E13" s="48"/>
      <c r="H13" s="37" t="s">
        <v>58</v>
      </c>
      <c r="I13" s="9">
        <f>(I10-I9)*I12</f>
        <v>0.84000000000000008</v>
      </c>
    </row>
    <row r="14" spans="1:12" ht="31.5" x14ac:dyDescent="0.2">
      <c r="H14" s="39" t="s">
        <v>37</v>
      </c>
      <c r="I14" s="40">
        <f>I13+I9</f>
        <v>4.84</v>
      </c>
    </row>
    <row r="15" spans="1:12" ht="49.5" customHeight="1" x14ac:dyDescent="0.2">
      <c r="A15" s="39" t="s">
        <v>34</v>
      </c>
      <c r="B15" s="30" t="s">
        <v>7</v>
      </c>
      <c r="C15" s="30" t="s">
        <v>49</v>
      </c>
      <c r="D15" s="30" t="s">
        <v>53</v>
      </c>
      <c r="E15" s="30" t="s">
        <v>45</v>
      </c>
      <c r="F15" s="30" t="s">
        <v>46</v>
      </c>
    </row>
    <row r="16" spans="1:12" ht="15.75" x14ac:dyDescent="0.25">
      <c r="A16" s="57">
        <v>1</v>
      </c>
      <c r="B16" s="9">
        <v>1</v>
      </c>
      <c r="C16" s="58">
        <f t="shared" ref="C16:C47" si="0">(ROW()-ROW($B$16))/$B$7</f>
        <v>0</v>
      </c>
      <c r="D16" s="58">
        <f>_xlfn.PERCENTRANK.INC($B$16:$B$64,B16,5)</f>
        <v>0</v>
      </c>
      <c r="E16" s="59">
        <f>_xlfn.PERCENTILE.INC($B$16:$B$64,C16)</f>
        <v>1</v>
      </c>
      <c r="F16" s="59">
        <f>INDEX($B$16:$B$64,INT(C16/$B$8)+1)+(IFERROR(INDEX($B$16:$B$64,INT(C16/$B$8)+2),0)-INDEX($B$16:$B$64,INT(C16/$B$8)+1))*(C16/$B$8-INT(C16/$B$8))</f>
        <v>1</v>
      </c>
      <c r="G16" s="16"/>
      <c r="H16" s="32" t="s">
        <v>36</v>
      </c>
      <c r="I16" s="35">
        <f>B11-I14</f>
        <v>0</v>
      </c>
    </row>
    <row r="17" spans="1:12" ht="15.75" x14ac:dyDescent="0.25">
      <c r="A17" s="57">
        <v>2</v>
      </c>
      <c r="B17" s="9">
        <v>2</v>
      </c>
      <c r="C17" s="58">
        <f t="shared" si="0"/>
        <v>2.0833333333333332E-2</v>
      </c>
      <c r="D17" s="58">
        <f t="shared" ref="D17:D64" si="1">_xlfn.PERCENTRANK.INC($B$16:$B$64,B17,5)</f>
        <v>2.0830000000000001E-2</v>
      </c>
      <c r="E17" s="59">
        <f t="shared" ref="E17:E64" si="2">_xlfn.PERCENTILE.INC($B$16:$B$64,C17)</f>
        <v>2</v>
      </c>
      <c r="F17" s="59">
        <f t="shared" ref="F17:F64" si="3">INDEX($B$16:$B$64,INT(C17/$B$8)+1)+(IFERROR(INDEX($B$16:$B$64,INT(C17/$B$8)+2),0)-INDEX($B$16:$B$64,INT(C17/$B$8)+1))*(C17/$B$8-INT(C17/$B$8))</f>
        <v>2</v>
      </c>
      <c r="J17" s="6"/>
      <c r="K17" s="6"/>
      <c r="L17" s="6"/>
    </row>
    <row r="18" spans="1:12" ht="15.75" x14ac:dyDescent="0.25">
      <c r="A18" s="57">
        <v>3</v>
      </c>
      <c r="B18" s="9">
        <v>3</v>
      </c>
      <c r="C18" s="58">
        <f t="shared" si="0"/>
        <v>4.1666666666666664E-2</v>
      </c>
      <c r="D18" s="58">
        <f t="shared" si="1"/>
        <v>4.1660000000000003E-2</v>
      </c>
      <c r="E18" s="59">
        <f t="shared" si="2"/>
        <v>3</v>
      </c>
      <c r="F18" s="59">
        <f t="shared" si="3"/>
        <v>3</v>
      </c>
      <c r="G18" s="33"/>
      <c r="H18" s="6"/>
      <c r="I18" s="6"/>
      <c r="J18" s="6"/>
      <c r="K18" s="6"/>
      <c r="L18" s="6"/>
    </row>
    <row r="19" spans="1:12" ht="15.75" x14ac:dyDescent="0.25">
      <c r="A19" s="57">
        <v>4</v>
      </c>
      <c r="B19" s="9">
        <v>4</v>
      </c>
      <c r="C19" s="58">
        <f t="shared" si="0"/>
        <v>6.25E-2</v>
      </c>
      <c r="D19" s="58">
        <f t="shared" si="1"/>
        <v>6.25E-2</v>
      </c>
      <c r="E19" s="59">
        <f t="shared" si="2"/>
        <v>4</v>
      </c>
      <c r="F19" s="59">
        <f t="shared" si="3"/>
        <v>4</v>
      </c>
      <c r="G19" s="6"/>
      <c r="H19" s="6"/>
      <c r="I19" s="6"/>
      <c r="J19" s="6"/>
      <c r="K19" s="6"/>
      <c r="L19" s="6"/>
    </row>
    <row r="20" spans="1:12" ht="15.75" x14ac:dyDescent="0.25">
      <c r="A20" s="57">
        <v>5</v>
      </c>
      <c r="B20" s="9">
        <v>5</v>
      </c>
      <c r="C20" s="58">
        <f t="shared" si="0"/>
        <v>8.3333333333333329E-2</v>
      </c>
      <c r="D20" s="58">
        <f t="shared" si="1"/>
        <v>8.3330000000000001E-2</v>
      </c>
      <c r="E20" s="59">
        <f t="shared" si="2"/>
        <v>5</v>
      </c>
      <c r="F20" s="59">
        <f t="shared" si="3"/>
        <v>5</v>
      </c>
      <c r="G20" s="14"/>
      <c r="H20" s="6"/>
      <c r="I20" s="6"/>
      <c r="J20" s="6"/>
      <c r="K20" s="6"/>
      <c r="L20" s="6"/>
    </row>
    <row r="21" spans="1:12" ht="15.75" x14ac:dyDescent="0.25">
      <c r="A21" s="57">
        <v>6</v>
      </c>
      <c r="B21" s="13">
        <v>10</v>
      </c>
      <c r="C21" s="58">
        <f t="shared" si="0"/>
        <v>0.10416666666666667</v>
      </c>
      <c r="D21" s="58">
        <f t="shared" si="1"/>
        <v>0.10416</v>
      </c>
      <c r="E21" s="59">
        <f t="shared" si="2"/>
        <v>10</v>
      </c>
      <c r="F21" s="59">
        <f t="shared" si="3"/>
        <v>10</v>
      </c>
      <c r="G21" s="6"/>
      <c r="H21" s="6"/>
      <c r="I21" s="6"/>
      <c r="J21" s="6"/>
      <c r="K21" s="6"/>
      <c r="L21" s="6"/>
    </row>
    <row r="22" spans="1:12" ht="15.75" x14ac:dyDescent="0.25">
      <c r="A22" s="57">
        <v>7</v>
      </c>
      <c r="B22" s="13">
        <v>11</v>
      </c>
      <c r="C22" s="58">
        <f t="shared" si="0"/>
        <v>0.125</v>
      </c>
      <c r="D22" s="58">
        <f t="shared" si="1"/>
        <v>0.125</v>
      </c>
      <c r="E22" s="59">
        <f t="shared" si="2"/>
        <v>11</v>
      </c>
      <c r="F22" s="59">
        <f t="shared" si="3"/>
        <v>11</v>
      </c>
      <c r="G22" s="6"/>
      <c r="H22" s="6"/>
      <c r="I22" s="6"/>
      <c r="J22" s="6"/>
      <c r="K22" s="6"/>
      <c r="L22" s="6"/>
    </row>
    <row r="23" spans="1:12" ht="15.75" x14ac:dyDescent="0.25">
      <c r="A23" s="57">
        <v>8</v>
      </c>
      <c r="B23" s="13">
        <v>11</v>
      </c>
      <c r="C23" s="58">
        <f t="shared" si="0"/>
        <v>0.14583333333333334</v>
      </c>
      <c r="D23" s="58">
        <f t="shared" si="1"/>
        <v>0.125</v>
      </c>
      <c r="E23" s="59">
        <f t="shared" si="2"/>
        <v>11</v>
      </c>
      <c r="F23" s="59">
        <f t="shared" si="3"/>
        <v>11</v>
      </c>
      <c r="G23" s="16"/>
      <c r="H23" s="15"/>
      <c r="J23" s="6"/>
      <c r="K23" s="6"/>
      <c r="L23" s="6"/>
    </row>
    <row r="24" spans="1:12" ht="15.75" x14ac:dyDescent="0.25">
      <c r="A24" s="57">
        <v>9</v>
      </c>
      <c r="B24" s="13">
        <v>11</v>
      </c>
      <c r="C24" s="58">
        <f t="shared" si="0"/>
        <v>0.16666666666666666</v>
      </c>
      <c r="D24" s="58">
        <f t="shared" si="1"/>
        <v>0.125</v>
      </c>
      <c r="E24" s="59">
        <f t="shared" si="2"/>
        <v>11</v>
      </c>
      <c r="F24" s="59">
        <f t="shared" si="3"/>
        <v>11</v>
      </c>
      <c r="H24" s="17"/>
      <c r="I24" s="6"/>
      <c r="J24" s="6"/>
      <c r="K24" s="6"/>
      <c r="L24" s="6"/>
    </row>
    <row r="25" spans="1:12" ht="15.75" x14ac:dyDescent="0.25">
      <c r="A25" s="57">
        <v>10</v>
      </c>
      <c r="B25" s="13">
        <v>12</v>
      </c>
      <c r="C25" s="58">
        <f t="shared" si="0"/>
        <v>0.1875</v>
      </c>
      <c r="D25" s="58">
        <f t="shared" si="1"/>
        <v>0.1875</v>
      </c>
      <c r="E25" s="59">
        <f t="shared" si="2"/>
        <v>12</v>
      </c>
      <c r="F25" s="59">
        <f t="shared" si="3"/>
        <v>12</v>
      </c>
      <c r="H25" s="17"/>
      <c r="I25" s="6"/>
      <c r="J25" s="6"/>
      <c r="K25" s="6"/>
      <c r="L25" s="6"/>
    </row>
    <row r="26" spans="1:12" ht="15.75" x14ac:dyDescent="0.25">
      <c r="A26" s="57">
        <v>11</v>
      </c>
      <c r="B26" s="9">
        <v>12</v>
      </c>
      <c r="C26" s="58">
        <f t="shared" si="0"/>
        <v>0.20833333333333334</v>
      </c>
      <c r="D26" s="58">
        <f t="shared" si="1"/>
        <v>0.1875</v>
      </c>
      <c r="E26" s="59">
        <f t="shared" si="2"/>
        <v>12</v>
      </c>
      <c r="F26" s="59">
        <f t="shared" si="3"/>
        <v>12.000000000000005</v>
      </c>
      <c r="H26" s="17"/>
      <c r="I26" s="6"/>
      <c r="J26" s="6"/>
      <c r="K26" s="6"/>
      <c r="L26" s="6"/>
    </row>
    <row r="27" spans="1:12" ht="15.75" x14ac:dyDescent="0.25">
      <c r="A27" s="57">
        <v>12</v>
      </c>
      <c r="B27" s="9">
        <v>15</v>
      </c>
      <c r="C27" s="58">
        <f t="shared" si="0"/>
        <v>0.22916666666666666</v>
      </c>
      <c r="D27" s="58">
        <f t="shared" si="1"/>
        <v>0.22916</v>
      </c>
      <c r="E27" s="59">
        <f t="shared" si="2"/>
        <v>15</v>
      </c>
      <c r="F27" s="59">
        <f t="shared" si="3"/>
        <v>15</v>
      </c>
      <c r="H27" s="17"/>
      <c r="I27" s="6"/>
      <c r="J27" s="6"/>
      <c r="K27" s="6"/>
      <c r="L27" s="6"/>
    </row>
    <row r="28" spans="1:12" ht="15.75" x14ac:dyDescent="0.25">
      <c r="A28" s="57">
        <v>13</v>
      </c>
      <c r="B28" s="9">
        <v>15</v>
      </c>
      <c r="C28" s="58">
        <f t="shared" si="0"/>
        <v>0.25</v>
      </c>
      <c r="D28" s="58">
        <f t="shared" si="1"/>
        <v>0.22916</v>
      </c>
      <c r="E28" s="59">
        <f t="shared" si="2"/>
        <v>15</v>
      </c>
      <c r="F28" s="59">
        <f t="shared" si="3"/>
        <v>15</v>
      </c>
      <c r="H28" s="17"/>
      <c r="I28" s="6"/>
      <c r="J28" s="6"/>
      <c r="K28" s="6"/>
      <c r="L28" s="6"/>
    </row>
    <row r="29" spans="1:12" ht="15.75" x14ac:dyDescent="0.25">
      <c r="A29" s="57">
        <v>14</v>
      </c>
      <c r="B29" s="9">
        <v>15</v>
      </c>
      <c r="C29" s="58">
        <f t="shared" si="0"/>
        <v>0.27083333333333331</v>
      </c>
      <c r="D29" s="58">
        <f t="shared" si="1"/>
        <v>0.22916</v>
      </c>
      <c r="E29" s="59">
        <f t="shared" si="2"/>
        <v>15</v>
      </c>
      <c r="F29" s="59">
        <f t="shared" si="3"/>
        <v>15</v>
      </c>
      <c r="H29" s="17"/>
      <c r="I29" s="6"/>
      <c r="J29" s="6"/>
      <c r="K29" s="6"/>
      <c r="L29" s="6"/>
    </row>
    <row r="30" spans="1:12" ht="15.75" x14ac:dyDescent="0.25">
      <c r="A30" s="57">
        <v>15</v>
      </c>
      <c r="B30" s="9">
        <v>15</v>
      </c>
      <c r="C30" s="58">
        <f t="shared" si="0"/>
        <v>0.29166666666666669</v>
      </c>
      <c r="D30" s="58">
        <f t="shared" si="1"/>
        <v>0.22916</v>
      </c>
      <c r="E30" s="59">
        <f t="shared" si="2"/>
        <v>15</v>
      </c>
      <c r="F30" s="59">
        <f t="shared" si="3"/>
        <v>15</v>
      </c>
      <c r="H30" s="17"/>
      <c r="I30" s="6"/>
      <c r="J30" s="6"/>
      <c r="K30" s="6"/>
      <c r="L30" s="6"/>
    </row>
    <row r="31" spans="1:12" ht="15.75" x14ac:dyDescent="0.25">
      <c r="A31" s="57">
        <v>16</v>
      </c>
      <c r="B31" s="9">
        <v>15</v>
      </c>
      <c r="C31" s="58">
        <f t="shared" si="0"/>
        <v>0.3125</v>
      </c>
      <c r="D31" s="58">
        <f t="shared" si="1"/>
        <v>0.22916</v>
      </c>
      <c r="E31" s="59">
        <f t="shared" si="2"/>
        <v>15</v>
      </c>
      <c r="F31" s="59">
        <f t="shared" si="3"/>
        <v>15</v>
      </c>
      <c r="H31" s="6"/>
      <c r="I31" s="6"/>
      <c r="J31" s="6"/>
      <c r="K31" s="6"/>
      <c r="L31" s="6"/>
    </row>
    <row r="32" spans="1:12" ht="15.75" x14ac:dyDescent="0.25">
      <c r="A32" s="57">
        <v>17</v>
      </c>
      <c r="B32" s="9">
        <v>15</v>
      </c>
      <c r="C32" s="58">
        <f t="shared" si="0"/>
        <v>0.33333333333333331</v>
      </c>
      <c r="D32" s="58">
        <f t="shared" si="1"/>
        <v>0.22916</v>
      </c>
      <c r="E32" s="59">
        <f t="shared" si="2"/>
        <v>15</v>
      </c>
      <c r="F32" s="59">
        <f t="shared" si="3"/>
        <v>15</v>
      </c>
      <c r="H32" s="6"/>
      <c r="I32" s="6"/>
      <c r="J32" s="6"/>
      <c r="K32" s="6"/>
      <c r="L32" s="6"/>
    </row>
    <row r="33" spans="1:12" ht="15.75" x14ac:dyDescent="0.25">
      <c r="A33" s="57">
        <v>18</v>
      </c>
      <c r="B33" s="9">
        <v>15</v>
      </c>
      <c r="C33" s="58">
        <f t="shared" si="0"/>
        <v>0.35416666666666669</v>
      </c>
      <c r="D33" s="58">
        <f t="shared" si="1"/>
        <v>0.22916</v>
      </c>
      <c r="E33" s="59">
        <f t="shared" si="2"/>
        <v>15</v>
      </c>
      <c r="F33" s="59">
        <f t="shared" si="3"/>
        <v>15</v>
      </c>
      <c r="H33" s="6"/>
      <c r="I33" s="6"/>
      <c r="J33" s="6"/>
      <c r="K33" s="6"/>
      <c r="L33" s="6"/>
    </row>
    <row r="34" spans="1:12" ht="15.75" x14ac:dyDescent="0.25">
      <c r="A34" s="57">
        <v>19</v>
      </c>
      <c r="B34" s="9">
        <v>15</v>
      </c>
      <c r="C34" s="58">
        <f t="shared" si="0"/>
        <v>0.375</v>
      </c>
      <c r="D34" s="58">
        <f t="shared" si="1"/>
        <v>0.22916</v>
      </c>
      <c r="E34" s="59">
        <f t="shared" si="2"/>
        <v>15</v>
      </c>
      <c r="F34" s="59">
        <f t="shared" si="3"/>
        <v>15</v>
      </c>
      <c r="H34" s="6"/>
      <c r="I34" s="6"/>
      <c r="J34" s="6"/>
      <c r="K34" s="6"/>
      <c r="L34" s="6"/>
    </row>
    <row r="35" spans="1:12" ht="15.75" x14ac:dyDescent="0.25">
      <c r="A35" s="57">
        <v>20</v>
      </c>
      <c r="B35" s="9">
        <v>15</v>
      </c>
      <c r="C35" s="58">
        <f t="shared" si="0"/>
        <v>0.39583333333333331</v>
      </c>
      <c r="D35" s="58">
        <f t="shared" si="1"/>
        <v>0.22916</v>
      </c>
      <c r="E35" s="59">
        <f t="shared" si="2"/>
        <v>15</v>
      </c>
      <c r="F35" s="59">
        <f t="shared" si="3"/>
        <v>15</v>
      </c>
      <c r="H35" s="6"/>
      <c r="I35" s="6"/>
      <c r="J35" s="6"/>
      <c r="K35" s="6"/>
      <c r="L35" s="6"/>
    </row>
    <row r="36" spans="1:12" ht="15.75" x14ac:dyDescent="0.25">
      <c r="A36" s="57">
        <v>21</v>
      </c>
      <c r="B36" s="9">
        <v>15</v>
      </c>
      <c r="C36" s="58">
        <f t="shared" si="0"/>
        <v>0.41666666666666669</v>
      </c>
      <c r="D36" s="58">
        <f t="shared" si="1"/>
        <v>0.22916</v>
      </c>
      <c r="E36" s="59">
        <f t="shared" si="2"/>
        <v>15</v>
      </c>
      <c r="F36" s="59">
        <f t="shared" si="3"/>
        <v>15.000000000000018</v>
      </c>
      <c r="H36" s="6"/>
      <c r="I36" s="6"/>
      <c r="J36" s="6"/>
      <c r="K36" s="6"/>
      <c r="L36" s="6"/>
    </row>
    <row r="37" spans="1:12" ht="15.75" x14ac:dyDescent="0.25">
      <c r="A37" s="57">
        <v>22</v>
      </c>
      <c r="B37" s="9">
        <v>20</v>
      </c>
      <c r="C37" s="58">
        <f t="shared" si="0"/>
        <v>0.4375</v>
      </c>
      <c r="D37" s="58">
        <f t="shared" si="1"/>
        <v>0.4375</v>
      </c>
      <c r="E37" s="59">
        <f t="shared" si="2"/>
        <v>20</v>
      </c>
      <c r="F37" s="59">
        <f t="shared" si="3"/>
        <v>20</v>
      </c>
      <c r="H37" s="6"/>
      <c r="I37" s="6"/>
      <c r="J37" s="6"/>
      <c r="K37" s="6"/>
      <c r="L37" s="6"/>
    </row>
    <row r="38" spans="1:12" ht="15.75" x14ac:dyDescent="0.25">
      <c r="A38" s="57">
        <v>23</v>
      </c>
      <c r="B38" s="9">
        <v>20</v>
      </c>
      <c r="C38" s="58">
        <f t="shared" si="0"/>
        <v>0.45833333333333331</v>
      </c>
      <c r="D38" s="58">
        <f t="shared" si="1"/>
        <v>0.4375</v>
      </c>
      <c r="E38" s="59">
        <f t="shared" si="2"/>
        <v>20</v>
      </c>
      <c r="F38" s="59">
        <f t="shared" si="3"/>
        <v>20</v>
      </c>
      <c r="H38" s="6"/>
      <c r="I38" s="6"/>
      <c r="J38" s="6"/>
      <c r="K38" s="6"/>
      <c r="L38" s="6"/>
    </row>
    <row r="39" spans="1:12" ht="15.75" x14ac:dyDescent="0.25">
      <c r="A39" s="57">
        <v>24</v>
      </c>
      <c r="B39" s="9">
        <v>20</v>
      </c>
      <c r="C39" s="58">
        <f t="shared" si="0"/>
        <v>0.47916666666666669</v>
      </c>
      <c r="D39" s="58">
        <f t="shared" si="1"/>
        <v>0.4375</v>
      </c>
      <c r="E39" s="59">
        <f t="shared" si="2"/>
        <v>20</v>
      </c>
      <c r="F39" s="59">
        <f t="shared" si="3"/>
        <v>20</v>
      </c>
      <c r="H39" s="6"/>
      <c r="I39" s="6"/>
      <c r="J39" s="6"/>
      <c r="K39" s="6"/>
      <c r="L39" s="6"/>
    </row>
    <row r="40" spans="1:12" ht="15.75" x14ac:dyDescent="0.25">
      <c r="A40" s="57">
        <v>25</v>
      </c>
      <c r="B40" s="9">
        <v>20</v>
      </c>
      <c r="C40" s="58">
        <f t="shared" si="0"/>
        <v>0.5</v>
      </c>
      <c r="D40" s="58">
        <f t="shared" si="1"/>
        <v>0.4375</v>
      </c>
      <c r="E40" s="59">
        <f t="shared" si="2"/>
        <v>20</v>
      </c>
      <c r="F40" s="59">
        <f t="shared" si="3"/>
        <v>20</v>
      </c>
      <c r="H40" s="6"/>
      <c r="I40" s="6"/>
      <c r="J40" s="6"/>
      <c r="K40" s="6"/>
      <c r="L40" s="6"/>
    </row>
    <row r="41" spans="1:12" ht="15.75" x14ac:dyDescent="0.25">
      <c r="A41" s="57">
        <v>26</v>
      </c>
      <c r="B41" s="9">
        <v>20</v>
      </c>
      <c r="C41" s="58">
        <f t="shared" si="0"/>
        <v>0.52083333333333337</v>
      </c>
      <c r="D41" s="58">
        <f t="shared" si="1"/>
        <v>0.4375</v>
      </c>
      <c r="E41" s="59">
        <f t="shared" si="2"/>
        <v>20</v>
      </c>
      <c r="F41" s="59">
        <f t="shared" si="3"/>
        <v>20</v>
      </c>
      <c r="H41" s="6"/>
      <c r="I41" s="6"/>
      <c r="J41" s="6"/>
      <c r="K41" s="6"/>
      <c r="L41" s="6"/>
    </row>
    <row r="42" spans="1:12" ht="15.75" x14ac:dyDescent="0.25">
      <c r="A42" s="57">
        <v>27</v>
      </c>
      <c r="B42" s="9">
        <v>20</v>
      </c>
      <c r="C42" s="58">
        <f t="shared" si="0"/>
        <v>0.54166666666666663</v>
      </c>
      <c r="D42" s="58">
        <f t="shared" si="1"/>
        <v>0.4375</v>
      </c>
      <c r="E42" s="59">
        <f t="shared" si="2"/>
        <v>20</v>
      </c>
      <c r="F42" s="59">
        <f t="shared" si="3"/>
        <v>20</v>
      </c>
      <c r="H42" s="6"/>
      <c r="I42" s="6"/>
      <c r="J42" s="6"/>
      <c r="K42" s="6"/>
      <c r="L42" s="6"/>
    </row>
    <row r="43" spans="1:12" ht="15.75" x14ac:dyDescent="0.25">
      <c r="A43" s="57">
        <v>28</v>
      </c>
      <c r="B43" s="9">
        <v>20</v>
      </c>
      <c r="C43" s="58">
        <f t="shared" si="0"/>
        <v>0.5625</v>
      </c>
      <c r="D43" s="58">
        <f t="shared" si="1"/>
        <v>0.4375</v>
      </c>
      <c r="E43" s="59">
        <f t="shared" si="2"/>
        <v>20</v>
      </c>
      <c r="F43" s="59">
        <f t="shared" si="3"/>
        <v>20</v>
      </c>
      <c r="H43" s="6"/>
      <c r="I43" s="6"/>
      <c r="J43" s="6"/>
      <c r="K43" s="6"/>
      <c r="L43" s="6"/>
    </row>
    <row r="44" spans="1:12" ht="15.75" x14ac:dyDescent="0.25">
      <c r="A44" s="57">
        <v>29</v>
      </c>
      <c r="B44" s="9">
        <v>20</v>
      </c>
      <c r="C44" s="58">
        <f t="shared" si="0"/>
        <v>0.58333333333333337</v>
      </c>
      <c r="D44" s="58">
        <f t="shared" si="1"/>
        <v>0.4375</v>
      </c>
      <c r="E44" s="59">
        <f t="shared" si="2"/>
        <v>20</v>
      </c>
      <c r="F44" s="59">
        <f t="shared" si="3"/>
        <v>20</v>
      </c>
      <c r="H44" s="6"/>
      <c r="I44" s="6"/>
      <c r="J44" s="6"/>
      <c r="K44" s="6"/>
      <c r="L44" s="6"/>
    </row>
    <row r="45" spans="1:12" ht="15.75" x14ac:dyDescent="0.25">
      <c r="A45" s="57">
        <v>30</v>
      </c>
      <c r="B45" s="9">
        <v>20</v>
      </c>
      <c r="C45" s="58">
        <f t="shared" si="0"/>
        <v>0.60416666666666663</v>
      </c>
      <c r="D45" s="58">
        <f t="shared" si="1"/>
        <v>0.4375</v>
      </c>
      <c r="E45" s="59">
        <f t="shared" si="2"/>
        <v>20</v>
      </c>
      <c r="F45" s="59">
        <f t="shared" si="3"/>
        <v>20</v>
      </c>
      <c r="H45" s="6"/>
      <c r="I45" s="6"/>
      <c r="J45" s="6"/>
      <c r="K45" s="6"/>
      <c r="L45" s="6"/>
    </row>
    <row r="46" spans="1:12" ht="15.75" x14ac:dyDescent="0.25">
      <c r="A46" s="57">
        <v>31</v>
      </c>
      <c r="B46" s="9">
        <v>20</v>
      </c>
      <c r="C46" s="58">
        <f t="shared" si="0"/>
        <v>0.625</v>
      </c>
      <c r="D46" s="58">
        <f t="shared" si="1"/>
        <v>0.4375</v>
      </c>
      <c r="E46" s="59">
        <f t="shared" si="2"/>
        <v>20</v>
      </c>
      <c r="F46" s="59">
        <f t="shared" si="3"/>
        <v>20</v>
      </c>
      <c r="H46" s="6"/>
      <c r="I46" s="6"/>
      <c r="J46" s="6"/>
      <c r="K46" s="6"/>
      <c r="L46" s="6"/>
    </row>
    <row r="47" spans="1:12" ht="15.75" x14ac:dyDescent="0.25">
      <c r="A47" s="57">
        <v>32</v>
      </c>
      <c r="B47" s="9">
        <v>20</v>
      </c>
      <c r="C47" s="58">
        <f t="shared" si="0"/>
        <v>0.64583333333333337</v>
      </c>
      <c r="D47" s="58">
        <f t="shared" si="1"/>
        <v>0.4375</v>
      </c>
      <c r="E47" s="59">
        <f t="shared" si="2"/>
        <v>20</v>
      </c>
      <c r="F47" s="59">
        <f t="shared" si="3"/>
        <v>20.000000000000036</v>
      </c>
      <c r="H47" s="6"/>
      <c r="I47" s="6"/>
      <c r="J47" s="6"/>
      <c r="K47" s="6"/>
      <c r="L47" s="6"/>
    </row>
    <row r="48" spans="1:12" ht="15.75" x14ac:dyDescent="0.25">
      <c r="A48" s="57">
        <v>33</v>
      </c>
      <c r="B48" s="9">
        <v>30</v>
      </c>
      <c r="C48" s="58">
        <f t="shared" ref="C48:C64" si="4">(ROW()-ROW($B$16))/$B$7</f>
        <v>0.66666666666666663</v>
      </c>
      <c r="D48" s="58">
        <f t="shared" si="1"/>
        <v>0.66666000000000003</v>
      </c>
      <c r="E48" s="59">
        <f t="shared" si="2"/>
        <v>30</v>
      </c>
      <c r="F48" s="59">
        <f t="shared" si="3"/>
        <v>30</v>
      </c>
      <c r="H48" s="6"/>
      <c r="I48" s="6"/>
      <c r="J48" s="6"/>
      <c r="K48" s="6"/>
      <c r="L48" s="6"/>
    </row>
    <row r="49" spans="1:12" ht="15.75" x14ac:dyDescent="0.25">
      <c r="A49" s="57">
        <v>34</v>
      </c>
      <c r="B49" s="9">
        <v>30</v>
      </c>
      <c r="C49" s="58">
        <f t="shared" si="4"/>
        <v>0.6875</v>
      </c>
      <c r="D49" s="58">
        <f t="shared" si="1"/>
        <v>0.66666000000000003</v>
      </c>
      <c r="E49" s="59">
        <f t="shared" si="2"/>
        <v>30</v>
      </c>
      <c r="F49" s="59">
        <f t="shared" si="3"/>
        <v>30</v>
      </c>
      <c r="H49" s="6"/>
      <c r="I49" s="6"/>
      <c r="J49" s="6"/>
      <c r="K49" s="6"/>
      <c r="L49" s="6"/>
    </row>
    <row r="50" spans="1:12" ht="15.75" x14ac:dyDescent="0.25">
      <c r="A50" s="57">
        <v>35</v>
      </c>
      <c r="B50" s="9">
        <v>30</v>
      </c>
      <c r="C50" s="58">
        <f t="shared" si="4"/>
        <v>0.70833333333333337</v>
      </c>
      <c r="D50" s="58">
        <f t="shared" si="1"/>
        <v>0.66666000000000003</v>
      </c>
      <c r="E50" s="59">
        <f t="shared" si="2"/>
        <v>30</v>
      </c>
      <c r="F50" s="59">
        <f t="shared" si="3"/>
        <v>30</v>
      </c>
      <c r="H50" s="6"/>
      <c r="I50" s="6"/>
      <c r="J50" s="6"/>
      <c r="K50" s="6"/>
      <c r="L50" s="6"/>
    </row>
    <row r="51" spans="1:12" ht="15.75" x14ac:dyDescent="0.25">
      <c r="A51" s="57">
        <v>36</v>
      </c>
      <c r="B51" s="9">
        <v>30</v>
      </c>
      <c r="C51" s="58">
        <f t="shared" si="4"/>
        <v>0.72916666666666663</v>
      </c>
      <c r="D51" s="58">
        <f t="shared" si="1"/>
        <v>0.66666000000000003</v>
      </c>
      <c r="E51" s="59">
        <f t="shared" si="2"/>
        <v>30</v>
      </c>
      <c r="F51" s="59">
        <f t="shared" si="3"/>
        <v>30</v>
      </c>
      <c r="H51" s="6"/>
      <c r="I51" s="6"/>
      <c r="J51" s="6"/>
      <c r="K51" s="6"/>
      <c r="L51" s="6"/>
    </row>
    <row r="52" spans="1:12" ht="15.75" x14ac:dyDescent="0.25">
      <c r="A52" s="57">
        <v>37</v>
      </c>
      <c r="B52" s="9">
        <v>30</v>
      </c>
      <c r="C52" s="58">
        <f t="shared" si="4"/>
        <v>0.75</v>
      </c>
      <c r="D52" s="58">
        <f t="shared" si="1"/>
        <v>0.66666000000000003</v>
      </c>
      <c r="E52" s="59">
        <f t="shared" si="2"/>
        <v>30</v>
      </c>
      <c r="F52" s="59">
        <f t="shared" si="3"/>
        <v>30</v>
      </c>
    </row>
    <row r="53" spans="1:12" ht="15.75" x14ac:dyDescent="0.25">
      <c r="A53" s="57">
        <v>38</v>
      </c>
      <c r="B53" s="9">
        <v>30</v>
      </c>
      <c r="C53" s="58">
        <f t="shared" si="4"/>
        <v>0.77083333333333337</v>
      </c>
      <c r="D53" s="58">
        <f t="shared" si="1"/>
        <v>0.66666000000000003</v>
      </c>
      <c r="E53" s="59">
        <f t="shared" si="2"/>
        <v>30</v>
      </c>
      <c r="F53" s="59">
        <f t="shared" si="3"/>
        <v>30</v>
      </c>
    </row>
    <row r="54" spans="1:12" ht="15.75" x14ac:dyDescent="0.25">
      <c r="A54" s="57">
        <v>39</v>
      </c>
      <c r="B54" s="9">
        <v>30</v>
      </c>
      <c r="C54" s="58">
        <f t="shared" si="4"/>
        <v>0.79166666666666663</v>
      </c>
      <c r="D54" s="58">
        <f t="shared" si="1"/>
        <v>0.66666000000000003</v>
      </c>
      <c r="E54" s="59">
        <f t="shared" si="2"/>
        <v>30</v>
      </c>
      <c r="F54" s="59">
        <f t="shared" si="3"/>
        <v>30</v>
      </c>
    </row>
    <row r="55" spans="1:12" ht="15.75" x14ac:dyDescent="0.25">
      <c r="A55" s="57">
        <v>40</v>
      </c>
      <c r="B55" s="9">
        <v>30</v>
      </c>
      <c r="C55" s="58">
        <f t="shared" si="4"/>
        <v>0.8125</v>
      </c>
      <c r="D55" s="58">
        <f t="shared" si="1"/>
        <v>0.66666000000000003</v>
      </c>
      <c r="E55" s="59">
        <f t="shared" si="2"/>
        <v>30</v>
      </c>
      <c r="F55" s="59">
        <f t="shared" si="3"/>
        <v>30</v>
      </c>
    </row>
    <row r="56" spans="1:12" ht="15.75" x14ac:dyDescent="0.25">
      <c r="A56" s="57">
        <v>41</v>
      </c>
      <c r="B56" s="9">
        <v>30</v>
      </c>
      <c r="C56" s="58">
        <f t="shared" si="4"/>
        <v>0.83333333333333337</v>
      </c>
      <c r="D56" s="58">
        <f t="shared" si="1"/>
        <v>0.66666000000000003</v>
      </c>
      <c r="E56" s="59">
        <f t="shared" si="2"/>
        <v>30</v>
      </c>
      <c r="F56" s="59">
        <f t="shared" si="3"/>
        <v>30.000000000000142</v>
      </c>
    </row>
    <row r="57" spans="1:12" ht="15.75" x14ac:dyDescent="0.25">
      <c r="A57" s="57">
        <v>42</v>
      </c>
      <c r="B57" s="9">
        <v>50</v>
      </c>
      <c r="C57" s="58">
        <f t="shared" si="4"/>
        <v>0.85416666666666663</v>
      </c>
      <c r="D57" s="58">
        <f t="shared" si="1"/>
        <v>0.85416000000000003</v>
      </c>
      <c r="E57" s="59">
        <f t="shared" si="2"/>
        <v>50</v>
      </c>
      <c r="F57" s="59">
        <f t="shared" si="3"/>
        <v>50</v>
      </c>
    </row>
    <row r="58" spans="1:12" ht="15.75" x14ac:dyDescent="0.25">
      <c r="A58" s="57">
        <v>43</v>
      </c>
      <c r="B58" s="9">
        <v>50</v>
      </c>
      <c r="C58" s="58">
        <f t="shared" si="4"/>
        <v>0.875</v>
      </c>
      <c r="D58" s="58">
        <f t="shared" si="1"/>
        <v>0.85416000000000003</v>
      </c>
      <c r="E58" s="59">
        <f t="shared" si="2"/>
        <v>50</v>
      </c>
      <c r="F58" s="59">
        <f t="shared" si="3"/>
        <v>50</v>
      </c>
    </row>
    <row r="59" spans="1:12" ht="15.75" x14ac:dyDescent="0.25">
      <c r="A59" s="57">
        <v>44</v>
      </c>
      <c r="B59" s="9">
        <v>50</v>
      </c>
      <c r="C59" s="58">
        <f t="shared" si="4"/>
        <v>0.89583333333333337</v>
      </c>
      <c r="D59" s="58">
        <f t="shared" si="1"/>
        <v>0.85416000000000003</v>
      </c>
      <c r="E59" s="59">
        <f t="shared" si="2"/>
        <v>50</v>
      </c>
      <c r="F59" s="59">
        <f t="shared" si="3"/>
        <v>50</v>
      </c>
    </row>
    <row r="60" spans="1:12" ht="15.75" x14ac:dyDescent="0.25">
      <c r="A60" s="57">
        <v>45</v>
      </c>
      <c r="B60" s="9">
        <v>50</v>
      </c>
      <c r="C60" s="58">
        <f t="shared" si="4"/>
        <v>0.91666666666666663</v>
      </c>
      <c r="D60" s="58">
        <f t="shared" si="1"/>
        <v>0.85416000000000003</v>
      </c>
      <c r="E60" s="59">
        <f t="shared" si="2"/>
        <v>50</v>
      </c>
      <c r="F60" s="59">
        <f t="shared" si="3"/>
        <v>50</v>
      </c>
    </row>
    <row r="61" spans="1:12" ht="15.75" x14ac:dyDescent="0.25">
      <c r="A61" s="57">
        <v>46</v>
      </c>
      <c r="B61" s="9">
        <v>100</v>
      </c>
      <c r="C61" s="58">
        <f t="shared" si="4"/>
        <v>0.9375</v>
      </c>
      <c r="D61" s="58">
        <f t="shared" si="1"/>
        <v>0.9375</v>
      </c>
      <c r="E61" s="59">
        <f t="shared" si="2"/>
        <v>100</v>
      </c>
      <c r="F61" s="59">
        <f t="shared" si="3"/>
        <v>100</v>
      </c>
    </row>
    <row r="62" spans="1:12" ht="15.75" x14ac:dyDescent="0.25">
      <c r="A62" s="57">
        <v>47</v>
      </c>
      <c r="B62" s="9">
        <v>100</v>
      </c>
      <c r="C62" s="58">
        <f t="shared" si="4"/>
        <v>0.95833333333333337</v>
      </c>
      <c r="D62" s="58">
        <f t="shared" si="1"/>
        <v>0.9375</v>
      </c>
      <c r="E62" s="59">
        <f t="shared" si="2"/>
        <v>100</v>
      </c>
      <c r="F62" s="59">
        <f t="shared" si="3"/>
        <v>100</v>
      </c>
    </row>
    <row r="63" spans="1:12" ht="15.75" x14ac:dyDescent="0.25">
      <c r="A63" s="57">
        <v>48</v>
      </c>
      <c r="B63" s="9">
        <v>100</v>
      </c>
      <c r="C63" s="58">
        <f t="shared" si="4"/>
        <v>0.97916666666666663</v>
      </c>
      <c r="D63" s="58">
        <f t="shared" si="1"/>
        <v>0.9375</v>
      </c>
      <c r="E63" s="59">
        <f t="shared" si="2"/>
        <v>100</v>
      </c>
      <c r="F63" s="59">
        <f t="shared" si="3"/>
        <v>100</v>
      </c>
    </row>
    <row r="64" spans="1:12" ht="15.75" x14ac:dyDescent="0.25">
      <c r="A64" s="57">
        <v>49</v>
      </c>
      <c r="B64" s="9">
        <v>120</v>
      </c>
      <c r="C64" s="58">
        <f t="shared" si="4"/>
        <v>1</v>
      </c>
      <c r="D64" s="58">
        <f t="shared" si="1"/>
        <v>1</v>
      </c>
      <c r="E64" s="59">
        <f t="shared" si="2"/>
        <v>120</v>
      </c>
      <c r="F64" s="59">
        <f t="shared" si="3"/>
        <v>120</v>
      </c>
    </row>
  </sheetData>
  <sortState ref="F20:F25">
    <sortCondition descending="1" ref="F20"/>
  </sortState>
  <conditionalFormatting sqref="H23">
    <cfRule type="cellIs" dxfId="0" priority="1" operator="notEqual">
      <formula>0</formula>
    </cfRule>
  </conditionalFormatting>
  <hyperlinks>
    <hyperlink ref="A1:H1" r:id="rId1" display="Файл скачан с сайта excel2.ru &gt;&gt;&gt;"/>
    <hyperlink ref="A2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6"/>
  <sheetViews>
    <sheetView workbookViewId="0">
      <selection activeCell="A2" sqref="A2"/>
    </sheetView>
  </sheetViews>
  <sheetFormatPr defaultRowHeight="15" x14ac:dyDescent="0.25"/>
  <cols>
    <col min="1" max="1" width="16.5703125" style="23" customWidth="1"/>
    <col min="2" max="2" width="4" style="23" customWidth="1"/>
    <col min="3" max="3" width="18.42578125" style="23" customWidth="1"/>
    <col min="4" max="4" width="18.5703125" style="23" bestFit="1" customWidth="1"/>
    <col min="5" max="5" width="19.140625" style="23" customWidth="1"/>
    <col min="6" max="6" width="3.42578125" style="23" customWidth="1"/>
    <col min="7" max="7" width="9.140625" style="23"/>
    <col min="8" max="8" width="16.85546875" style="23" customWidth="1"/>
    <col min="9" max="9" width="15.7109375" style="23" customWidth="1"/>
    <col min="10" max="10" width="9.140625" style="23"/>
    <col min="11" max="11" width="9.7109375" style="23" bestFit="1" customWidth="1"/>
    <col min="12" max="12" width="19.5703125" style="23" customWidth="1"/>
    <col min="13" max="15" width="15.42578125" style="23" customWidth="1"/>
    <col min="16" max="16" width="8.140625" style="23" customWidth="1"/>
    <col min="17" max="18" width="9.140625" style="23"/>
    <col min="19" max="19" width="3.5703125" style="23" customWidth="1"/>
    <col min="20" max="20" width="9.140625" style="23"/>
    <col min="21" max="21" width="12.7109375" style="23" bestFit="1" customWidth="1"/>
    <col min="22" max="22" width="12.7109375" style="23" customWidth="1"/>
    <col min="23" max="23" width="12" style="23" customWidth="1"/>
    <col min="24" max="16384" width="9.140625" style="23"/>
  </cols>
  <sheetData>
    <row r="1" spans="1:23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23" ht="15.75" x14ac:dyDescent="0.25">
      <c r="A2" s="75" t="s">
        <v>0</v>
      </c>
      <c r="B2" s="2"/>
      <c r="C2" s="2"/>
      <c r="D2" s="2"/>
      <c r="E2" s="2"/>
      <c r="F2" s="2"/>
      <c r="G2" s="2"/>
      <c r="H2" s="2"/>
      <c r="I2" s="2"/>
    </row>
    <row r="3" spans="1:23" ht="18.75" x14ac:dyDescent="0.25">
      <c r="A3" s="1" t="s">
        <v>48</v>
      </c>
      <c r="B3" s="1"/>
      <c r="C3" s="1"/>
      <c r="D3" s="1"/>
      <c r="E3" s="1"/>
      <c r="F3" s="1"/>
      <c r="G3" s="1"/>
      <c r="H3" s="1"/>
      <c r="I3" s="1"/>
      <c r="Q3" s="24" t="s">
        <v>61</v>
      </c>
    </row>
    <row r="4" spans="1:23" ht="18.75" x14ac:dyDescent="0.25">
      <c r="A4" s="68" t="s">
        <v>68</v>
      </c>
      <c r="B4" s="22"/>
      <c r="C4" s="22"/>
      <c r="D4" s="22"/>
      <c r="E4" s="22"/>
      <c r="F4" s="22"/>
      <c r="G4" s="22"/>
      <c r="H4" s="22"/>
      <c r="I4" s="22"/>
      <c r="Q4" s="24"/>
    </row>
    <row r="5" spans="1:23" x14ac:dyDescent="0.25">
      <c r="Q5" s="24"/>
    </row>
    <row r="6" spans="1:23" ht="45" x14ac:dyDescent="0.25">
      <c r="A6" s="50" t="s">
        <v>42</v>
      </c>
      <c r="B6" s="51"/>
      <c r="C6" s="50" t="s">
        <v>43</v>
      </c>
      <c r="D6" s="50" t="s">
        <v>44</v>
      </c>
      <c r="E6" s="50" t="s">
        <v>65</v>
      </c>
      <c r="F6" s="49"/>
      <c r="H6" s="53" t="s">
        <v>22</v>
      </c>
      <c r="I6" s="25"/>
      <c r="K6" s="55" t="s">
        <v>27</v>
      </c>
      <c r="L6" s="56" t="s">
        <v>26</v>
      </c>
      <c r="M6" s="56" t="s">
        <v>28</v>
      </c>
      <c r="N6" s="50" t="s">
        <v>43</v>
      </c>
      <c r="O6" s="50" t="s">
        <v>62</v>
      </c>
      <c r="Q6" s="53" t="s">
        <v>17</v>
      </c>
      <c r="R6" s="53" t="s">
        <v>18</v>
      </c>
      <c r="T6" s="64" t="s">
        <v>59</v>
      </c>
      <c r="U6" s="64" t="s">
        <v>60</v>
      </c>
      <c r="V6" s="64" t="s">
        <v>63</v>
      </c>
      <c r="W6" s="64" t="s">
        <v>64</v>
      </c>
    </row>
    <row r="7" spans="1:23" x14ac:dyDescent="0.25">
      <c r="A7" s="25">
        <v>3.27</v>
      </c>
      <c r="B7" s="52"/>
      <c r="C7" s="28">
        <f>_xlfn.PERCENTRANK.INC($A$7:$A$106,A7,5)</f>
        <v>0</v>
      </c>
      <c r="D7" s="28">
        <f>COUNTIF($A$7:$A$106,"&lt;"&amp;A7)/(COUNT($A$7:$A$106)-1)</f>
        <v>0</v>
      </c>
      <c r="E7" s="28">
        <f>(_xlfn.RANK.EQ(A7,$A$7:$A$106,1)-1)/(COUNT($A$7:$A$106)-1)</f>
        <v>0</v>
      </c>
      <c r="F7" s="28"/>
      <c r="H7" s="25" t="s">
        <v>25</v>
      </c>
      <c r="I7" s="25">
        <f>COUNT(A7:A106)</f>
        <v>100</v>
      </c>
      <c r="K7" s="25">
        <f>I8</f>
        <v>3.27</v>
      </c>
      <c r="L7" s="25">
        <f>COUNTIF($A$7:$A$106,K7)</f>
        <v>1</v>
      </c>
      <c r="M7" s="25">
        <f>SUM($L$7:L7)</f>
        <v>1</v>
      </c>
      <c r="N7" s="54">
        <f>_xlfn.PERCENTRANK.INC($A$7:$A$106,K7,5)</f>
        <v>0</v>
      </c>
      <c r="O7" s="54">
        <f>_xlfn.PERCENTRANK.EXC($A$7:$A$106,K7,5)</f>
        <v>9.9000000000000008E-3</v>
      </c>
      <c r="Q7" s="67">
        <v>3.26</v>
      </c>
      <c r="R7" s="45">
        <f>H15</f>
        <v>0.64646000000000003</v>
      </c>
      <c r="T7" s="46">
        <v>5</v>
      </c>
      <c r="U7" s="46">
        <f>_xlfn.RANK.EQ(T7,$T$7:$T$11,1)</f>
        <v>1</v>
      </c>
      <c r="V7" s="45">
        <f>_xlfn.PERCENTRANK.INC($T$7:$T$11,T7)</f>
        <v>0</v>
      </c>
      <c r="W7" s="45">
        <f>(U7-1)/(COUNT($T$7:$T$11)-1)</f>
        <v>0</v>
      </c>
    </row>
    <row r="8" spans="1:23" x14ac:dyDescent="0.25">
      <c r="A8" s="25">
        <v>3.28</v>
      </c>
      <c r="B8" s="52"/>
      <c r="C8" s="28">
        <f t="shared" ref="C8:C71" si="0">_xlfn.PERCENTRANK.INC($A$7:$A$106,A8,5)</f>
        <v>1.01E-2</v>
      </c>
      <c r="D8" s="28">
        <f t="shared" ref="D8:D71" si="1">COUNTIF($A$7:$A$106,"&lt;"&amp;A8)/(COUNT($A$7:$A$106)-1)</f>
        <v>1.0101010101010102E-2</v>
      </c>
      <c r="E8" s="28">
        <f t="shared" ref="E8:E71" si="2">(_xlfn.RANK.EQ(A8,$A$7:$A$106,1)-1)/(COUNT($A$7:$A$106)-1)</f>
        <v>1.0101010101010102E-2</v>
      </c>
      <c r="F8" s="28"/>
      <c r="H8" s="25" t="s">
        <v>23</v>
      </c>
      <c r="I8" s="25">
        <f>MIN(A7:A106)</f>
        <v>3.27</v>
      </c>
      <c r="K8" s="25">
        <f>K7+0.01</f>
        <v>3.28</v>
      </c>
      <c r="L8" s="25">
        <f t="shared" ref="L8:L24" si="3">COUNTIF($A$7:$A$106,K8)</f>
        <v>1</v>
      </c>
      <c r="M8" s="25">
        <f>SUM($L$7:L8)</f>
        <v>2</v>
      </c>
      <c r="N8" s="54">
        <f t="shared" ref="N8:N24" si="4">_xlfn.PERCENTRANK.INC($A$7:$A$106,K8,5)</f>
        <v>1.01E-2</v>
      </c>
      <c r="O8" s="54">
        <f t="shared" ref="O8:O24" si="5">_xlfn.PERCENTRANK.EXC($A$7:$A$106,K8,5)</f>
        <v>1.9800000000000002E-2</v>
      </c>
      <c r="Q8" s="67">
        <f>I15</f>
        <v>3.3599953999999999</v>
      </c>
      <c r="R8" s="45">
        <f>R7</f>
        <v>0.64646000000000003</v>
      </c>
      <c r="T8" s="46">
        <v>44</v>
      </c>
      <c r="U8" s="46">
        <f t="shared" ref="U8:U11" si="6">_xlfn.RANK.EQ(T8,$T$7:$T$11,1)</f>
        <v>5</v>
      </c>
      <c r="V8" s="45">
        <f t="shared" ref="V8:V11" si="7">_xlfn.PERCENTRANK.INC($T$7:$T$11,T8)</f>
        <v>1</v>
      </c>
      <c r="W8" s="45">
        <f t="shared" ref="W8:W11" si="8">(U8-1)/(COUNT($T$7:$T$11)-1)</f>
        <v>1</v>
      </c>
    </row>
    <row r="9" spans="1:23" x14ac:dyDescent="0.25">
      <c r="A9" s="25">
        <v>3.29</v>
      </c>
      <c r="B9" s="52"/>
      <c r="C9" s="28">
        <f t="shared" si="0"/>
        <v>2.0199999999999999E-2</v>
      </c>
      <c r="D9" s="28">
        <f t="shared" si="1"/>
        <v>2.0202020202020204E-2</v>
      </c>
      <c r="E9" s="28">
        <f t="shared" si="2"/>
        <v>2.0202020202020204E-2</v>
      </c>
      <c r="F9" s="28"/>
      <c r="H9" s="25" t="s">
        <v>24</v>
      </c>
      <c r="I9" s="25">
        <f>MAX(A7:A106)</f>
        <v>3.44</v>
      </c>
      <c r="K9" s="25">
        <f t="shared" ref="K9:K24" si="9">K8+0.01</f>
        <v>3.2899999999999996</v>
      </c>
      <c r="L9" s="25">
        <f t="shared" si="3"/>
        <v>3</v>
      </c>
      <c r="M9" s="25">
        <f>SUM($L$7:L9)</f>
        <v>5</v>
      </c>
      <c r="N9" s="54">
        <f t="shared" si="4"/>
        <v>2.0199999999999999E-2</v>
      </c>
      <c r="O9" s="54">
        <f t="shared" si="5"/>
        <v>2.9700000000000001E-2</v>
      </c>
      <c r="Q9" s="67">
        <f>Q8</f>
        <v>3.3599953999999999</v>
      </c>
      <c r="R9" s="45">
        <v>0</v>
      </c>
      <c r="T9" s="46">
        <v>30</v>
      </c>
      <c r="U9" s="46">
        <f t="shared" si="6"/>
        <v>3</v>
      </c>
      <c r="V9" s="45">
        <f t="shared" si="7"/>
        <v>0.5</v>
      </c>
      <c r="W9" s="45">
        <f t="shared" si="8"/>
        <v>0.5</v>
      </c>
    </row>
    <row r="10" spans="1:23" x14ac:dyDescent="0.25">
      <c r="A10" s="25">
        <v>3.29</v>
      </c>
      <c r="B10" s="52"/>
      <c r="C10" s="28">
        <f t="shared" si="0"/>
        <v>2.0199999999999999E-2</v>
      </c>
      <c r="D10" s="28">
        <f t="shared" si="1"/>
        <v>2.0202020202020204E-2</v>
      </c>
      <c r="E10" s="28">
        <f t="shared" si="2"/>
        <v>2.0202020202020204E-2</v>
      </c>
      <c r="F10" s="28"/>
      <c r="H10" s="25" t="s">
        <v>10</v>
      </c>
      <c r="I10" s="25">
        <f>MEDIAN(A7:A106)</f>
        <v>3.3449999999999998</v>
      </c>
      <c r="K10" s="25">
        <f t="shared" si="9"/>
        <v>3.2999999999999994</v>
      </c>
      <c r="L10" s="25">
        <f t="shared" si="3"/>
        <v>5</v>
      </c>
      <c r="M10" s="25">
        <f>SUM($L$7:L10)</f>
        <v>10</v>
      </c>
      <c r="N10" s="54">
        <f t="shared" si="4"/>
        <v>5.0500000000000003E-2</v>
      </c>
      <c r="O10" s="54">
        <f t="shared" si="5"/>
        <v>5.9400000000000001E-2</v>
      </c>
      <c r="T10" s="46">
        <v>31</v>
      </c>
      <c r="U10" s="46">
        <f t="shared" si="6"/>
        <v>4</v>
      </c>
      <c r="V10" s="45">
        <f t="shared" si="7"/>
        <v>0.75</v>
      </c>
      <c r="W10" s="45">
        <f t="shared" si="8"/>
        <v>0.75</v>
      </c>
    </row>
    <row r="11" spans="1:23" x14ac:dyDescent="0.25">
      <c r="A11" s="25">
        <v>3.29</v>
      </c>
      <c r="B11" s="52"/>
      <c r="C11" s="28">
        <f t="shared" si="0"/>
        <v>2.0199999999999999E-2</v>
      </c>
      <c r="D11" s="28">
        <f t="shared" si="1"/>
        <v>2.0202020202020204E-2</v>
      </c>
      <c r="E11" s="28">
        <f>(_xlfn.RANK.EQ(A11,$A$7:$A$106,1)-1)/(COUNT($A$7:$A$106)-1)</f>
        <v>2.0202020202020204E-2</v>
      </c>
      <c r="F11" s="28"/>
      <c r="H11" s="25" t="s">
        <v>12</v>
      </c>
      <c r="I11" s="25">
        <f>AVERAGE(A7:A106)</f>
        <v>3.3441000000000001</v>
      </c>
      <c r="K11" s="25">
        <f t="shared" si="9"/>
        <v>3.3099999999999992</v>
      </c>
      <c r="L11" s="25">
        <f t="shared" si="3"/>
        <v>9</v>
      </c>
      <c r="M11" s="25">
        <f>SUM($L$7:L11)</f>
        <v>19</v>
      </c>
      <c r="N11" s="54">
        <f t="shared" si="4"/>
        <v>0.10101</v>
      </c>
      <c r="O11" s="54">
        <f t="shared" si="5"/>
        <v>0.10891000000000001</v>
      </c>
      <c r="T11" s="46">
        <v>19</v>
      </c>
      <c r="U11" s="46">
        <f t="shared" si="6"/>
        <v>2</v>
      </c>
      <c r="V11" s="45">
        <f t="shared" si="7"/>
        <v>0.25</v>
      </c>
      <c r="W11" s="45">
        <f t="shared" si="8"/>
        <v>0.25</v>
      </c>
    </row>
    <row r="12" spans="1:23" x14ac:dyDescent="0.25">
      <c r="A12" s="25">
        <v>3.3</v>
      </c>
      <c r="B12" s="52"/>
      <c r="C12" s="28">
        <f t="shared" si="0"/>
        <v>5.0500000000000003E-2</v>
      </c>
      <c r="D12" s="28">
        <f t="shared" si="1"/>
        <v>5.0505050505050504E-2</v>
      </c>
      <c r="E12" s="28">
        <f t="shared" si="2"/>
        <v>5.0505050505050504E-2</v>
      </c>
      <c r="F12" s="28"/>
      <c r="H12" s="25" t="s">
        <v>30</v>
      </c>
      <c r="I12" s="54">
        <f>1/(I7-1)</f>
        <v>1.0101010101010102E-2</v>
      </c>
      <c r="K12" s="25">
        <f t="shared" si="9"/>
        <v>3.319999999999999</v>
      </c>
      <c r="L12" s="25">
        <f t="shared" si="3"/>
        <v>9</v>
      </c>
      <c r="M12" s="25">
        <f>SUM($L$7:L12)</f>
        <v>28</v>
      </c>
      <c r="N12" s="54">
        <f t="shared" si="4"/>
        <v>0.19191</v>
      </c>
      <c r="O12" s="54">
        <f t="shared" si="5"/>
        <v>0.19800999999999999</v>
      </c>
    </row>
    <row r="13" spans="1:23" x14ac:dyDescent="0.25">
      <c r="A13" s="25">
        <v>3.3</v>
      </c>
      <c r="B13" s="52"/>
      <c r="C13" s="28">
        <f t="shared" si="0"/>
        <v>5.0500000000000003E-2</v>
      </c>
      <c r="D13" s="28">
        <f t="shared" si="1"/>
        <v>5.0505050505050504E-2</v>
      </c>
      <c r="E13" s="28">
        <f t="shared" si="2"/>
        <v>5.0505050505050504E-2</v>
      </c>
      <c r="F13" s="28"/>
      <c r="K13" s="25">
        <f t="shared" si="9"/>
        <v>3.3299999999999987</v>
      </c>
      <c r="L13" s="25">
        <f t="shared" si="3"/>
        <v>10</v>
      </c>
      <c r="M13" s="25">
        <f>SUM($L$7:L13)</f>
        <v>38</v>
      </c>
      <c r="N13" s="54">
        <f t="shared" si="4"/>
        <v>0.28282000000000002</v>
      </c>
      <c r="O13" s="54">
        <f t="shared" si="5"/>
        <v>0.28711999999999999</v>
      </c>
    </row>
    <row r="14" spans="1:23" ht="30" x14ac:dyDescent="0.25">
      <c r="A14" s="25">
        <v>3.3</v>
      </c>
      <c r="B14" s="52"/>
      <c r="C14" s="28">
        <f t="shared" si="0"/>
        <v>5.0500000000000003E-2</v>
      </c>
      <c r="D14" s="28">
        <f t="shared" si="1"/>
        <v>5.0505050505050504E-2</v>
      </c>
      <c r="E14" s="28">
        <f t="shared" si="2"/>
        <v>5.0505050505050504E-2</v>
      </c>
      <c r="F14" s="28"/>
      <c r="H14" s="26" t="s">
        <v>29</v>
      </c>
      <c r="I14" s="25" t="s">
        <v>21</v>
      </c>
      <c r="K14" s="25">
        <f t="shared" si="9"/>
        <v>3.3399999999999985</v>
      </c>
      <c r="L14" s="25">
        <f t="shared" si="3"/>
        <v>12</v>
      </c>
      <c r="M14" s="25">
        <f>SUM($L$7:L14)</f>
        <v>50</v>
      </c>
      <c r="N14" s="54">
        <f t="shared" si="4"/>
        <v>0.38383</v>
      </c>
      <c r="O14" s="54">
        <f t="shared" si="5"/>
        <v>0.38612999999999997</v>
      </c>
    </row>
    <row r="15" spans="1:23" x14ac:dyDescent="0.25">
      <c r="A15" s="25">
        <v>3.3</v>
      </c>
      <c r="B15" s="52"/>
      <c r="C15" s="28">
        <f t="shared" si="0"/>
        <v>5.0500000000000003E-2</v>
      </c>
      <c r="D15" s="28">
        <f t="shared" si="1"/>
        <v>5.0505050505050504E-2</v>
      </c>
      <c r="E15" s="28">
        <f t="shared" si="2"/>
        <v>5.0505050505050504E-2</v>
      </c>
      <c r="F15" s="28"/>
      <c r="G15" s="61">
        <v>10</v>
      </c>
      <c r="H15" s="66">
        <f>INDEX(N7:N24,G15)</f>
        <v>0.64646000000000003</v>
      </c>
      <c r="I15" s="65">
        <f>_xlfn.PERCENTILE.INC(A7:A106,H15)</f>
        <v>3.3599953999999999</v>
      </c>
      <c r="K15" s="25">
        <f t="shared" si="9"/>
        <v>3.3499999999999983</v>
      </c>
      <c r="L15" s="25">
        <f t="shared" si="3"/>
        <v>14</v>
      </c>
      <c r="M15" s="25">
        <f>SUM($L$7:L15)</f>
        <v>64</v>
      </c>
      <c r="N15" s="54">
        <f t="shared" si="4"/>
        <v>0.50505</v>
      </c>
      <c r="O15" s="54">
        <f t="shared" si="5"/>
        <v>0.50495000000000001</v>
      </c>
    </row>
    <row r="16" spans="1:23" x14ac:dyDescent="0.25">
      <c r="A16" s="25">
        <v>3.3</v>
      </c>
      <c r="B16" s="52"/>
      <c r="C16" s="28">
        <f t="shared" si="0"/>
        <v>5.0500000000000003E-2</v>
      </c>
      <c r="D16" s="28">
        <f t="shared" si="1"/>
        <v>5.0505050505050504E-2</v>
      </c>
      <c r="E16" s="28">
        <f t="shared" si="2"/>
        <v>5.0505050505050504E-2</v>
      </c>
      <c r="F16" s="28"/>
      <c r="I16" s="27"/>
      <c r="K16" s="25">
        <f t="shared" si="9"/>
        <v>3.3599999999999981</v>
      </c>
      <c r="L16" s="25">
        <f t="shared" si="3"/>
        <v>13</v>
      </c>
      <c r="M16" s="25">
        <f>SUM($L$7:L16)</f>
        <v>77</v>
      </c>
      <c r="N16" s="54">
        <f t="shared" si="4"/>
        <v>0.64646000000000003</v>
      </c>
      <c r="O16" s="54">
        <f t="shared" si="5"/>
        <v>0.64356000000000002</v>
      </c>
    </row>
    <row r="17" spans="1:15" x14ac:dyDescent="0.25">
      <c r="A17" s="25">
        <v>3.31</v>
      </c>
      <c r="B17" s="52"/>
      <c r="C17" s="28">
        <f t="shared" si="0"/>
        <v>0.10101</v>
      </c>
      <c r="D17" s="28">
        <f t="shared" si="1"/>
        <v>0.10101010101010101</v>
      </c>
      <c r="E17" s="28">
        <f t="shared" si="2"/>
        <v>0.10101010101010101</v>
      </c>
      <c r="F17" s="28"/>
      <c r="K17" s="25">
        <f t="shared" si="9"/>
        <v>3.3699999999999979</v>
      </c>
      <c r="L17" s="25">
        <f t="shared" si="3"/>
        <v>8</v>
      </c>
      <c r="M17" s="25">
        <f>SUM($L$7:L17)</f>
        <v>85</v>
      </c>
      <c r="N17" s="54">
        <f t="shared" si="4"/>
        <v>0.77776999999999996</v>
      </c>
      <c r="O17" s="54">
        <f t="shared" si="5"/>
        <v>0.77227000000000001</v>
      </c>
    </row>
    <row r="18" spans="1:15" x14ac:dyDescent="0.25">
      <c r="A18" s="25">
        <v>3.31</v>
      </c>
      <c r="B18" s="52"/>
      <c r="C18" s="28">
        <f t="shared" si="0"/>
        <v>0.10101</v>
      </c>
      <c r="D18" s="28">
        <f t="shared" si="1"/>
        <v>0.10101010101010101</v>
      </c>
      <c r="E18" s="28">
        <f t="shared" si="2"/>
        <v>0.10101010101010101</v>
      </c>
      <c r="F18" s="28"/>
      <c r="K18" s="25">
        <f t="shared" si="9"/>
        <v>3.3799999999999977</v>
      </c>
      <c r="L18" s="25">
        <f t="shared" si="3"/>
        <v>6</v>
      </c>
      <c r="M18" s="25">
        <f>SUM($L$7:L18)</f>
        <v>91</v>
      </c>
      <c r="N18" s="54">
        <f t="shared" si="4"/>
        <v>0.85858000000000001</v>
      </c>
      <c r="O18" s="54">
        <f t="shared" si="5"/>
        <v>0.85148000000000001</v>
      </c>
    </row>
    <row r="19" spans="1:15" x14ac:dyDescent="0.25">
      <c r="A19" s="25">
        <v>3.31</v>
      </c>
      <c r="B19" s="52"/>
      <c r="C19" s="28">
        <f t="shared" si="0"/>
        <v>0.10101</v>
      </c>
      <c r="D19" s="28">
        <f t="shared" si="1"/>
        <v>0.10101010101010101</v>
      </c>
      <c r="E19" s="28">
        <f t="shared" si="2"/>
        <v>0.10101010101010101</v>
      </c>
      <c r="F19" s="28"/>
      <c r="K19" s="25">
        <f t="shared" si="9"/>
        <v>3.3899999999999975</v>
      </c>
      <c r="L19" s="25">
        <f t="shared" si="3"/>
        <v>4</v>
      </c>
      <c r="M19" s="25">
        <f>SUM($L$7:L19)</f>
        <v>95</v>
      </c>
      <c r="N19" s="54">
        <f t="shared" si="4"/>
        <v>0.91918999999999995</v>
      </c>
      <c r="O19" s="54">
        <f t="shared" si="5"/>
        <v>0.91088999999999998</v>
      </c>
    </row>
    <row r="20" spans="1:15" x14ac:dyDescent="0.25">
      <c r="A20" s="25">
        <v>3.31</v>
      </c>
      <c r="B20" s="52"/>
      <c r="C20" s="28">
        <f t="shared" si="0"/>
        <v>0.10101</v>
      </c>
      <c r="D20" s="28">
        <f t="shared" si="1"/>
        <v>0.10101010101010101</v>
      </c>
      <c r="E20" s="28">
        <f t="shared" si="2"/>
        <v>0.10101010101010101</v>
      </c>
      <c r="F20" s="28"/>
      <c r="K20" s="25">
        <f t="shared" si="9"/>
        <v>3.3999999999999972</v>
      </c>
      <c r="L20" s="25">
        <f t="shared" si="3"/>
        <v>2</v>
      </c>
      <c r="M20" s="25">
        <f>SUM($L$7:L20)</f>
        <v>97</v>
      </c>
      <c r="N20" s="54">
        <f t="shared" si="4"/>
        <v>0.95959000000000005</v>
      </c>
      <c r="O20" s="54">
        <f t="shared" si="5"/>
        <v>0.95048999999999995</v>
      </c>
    </row>
    <row r="21" spans="1:15" x14ac:dyDescent="0.25">
      <c r="A21" s="25">
        <v>3.31</v>
      </c>
      <c r="B21" s="52"/>
      <c r="C21" s="28">
        <f t="shared" si="0"/>
        <v>0.10101</v>
      </c>
      <c r="D21" s="28">
        <f t="shared" si="1"/>
        <v>0.10101010101010101</v>
      </c>
      <c r="E21" s="28">
        <f t="shared" si="2"/>
        <v>0.10101010101010101</v>
      </c>
      <c r="F21" s="28"/>
      <c r="K21" s="25">
        <f t="shared" si="9"/>
        <v>3.409999999999997</v>
      </c>
      <c r="L21" s="25">
        <f t="shared" si="3"/>
        <v>2</v>
      </c>
      <c r="M21" s="25">
        <f>SUM($L$7:L21)</f>
        <v>99</v>
      </c>
      <c r="N21" s="54">
        <f t="shared" si="4"/>
        <v>0.97979000000000005</v>
      </c>
      <c r="O21" s="54">
        <f t="shared" si="5"/>
        <v>0.97028999999999999</v>
      </c>
    </row>
    <row r="22" spans="1:15" x14ac:dyDescent="0.25">
      <c r="A22" s="25">
        <v>3.31</v>
      </c>
      <c r="B22" s="52"/>
      <c r="C22" s="28">
        <f t="shared" si="0"/>
        <v>0.10101</v>
      </c>
      <c r="D22" s="28">
        <f t="shared" si="1"/>
        <v>0.10101010101010101</v>
      </c>
      <c r="E22" s="28">
        <f t="shared" si="2"/>
        <v>0.10101010101010101</v>
      </c>
      <c r="F22" s="28"/>
      <c r="K22" s="25">
        <f t="shared" si="9"/>
        <v>3.4199999999999968</v>
      </c>
      <c r="L22" s="25">
        <f t="shared" si="3"/>
        <v>0</v>
      </c>
      <c r="M22" s="25">
        <f>SUM($L$7:L22)</f>
        <v>99</v>
      </c>
      <c r="N22" s="54">
        <f t="shared" si="4"/>
        <v>0.99326000000000003</v>
      </c>
      <c r="O22" s="54">
        <f t="shared" si="5"/>
        <v>0.98348999999999998</v>
      </c>
    </row>
    <row r="23" spans="1:15" x14ac:dyDescent="0.25">
      <c r="A23" s="25">
        <v>3.31</v>
      </c>
      <c r="B23" s="52"/>
      <c r="C23" s="28">
        <f t="shared" si="0"/>
        <v>0.10101</v>
      </c>
      <c r="D23" s="28">
        <f t="shared" si="1"/>
        <v>0.10101010101010101</v>
      </c>
      <c r="E23" s="28">
        <f t="shared" si="2"/>
        <v>0.10101010101010101</v>
      </c>
      <c r="F23" s="28"/>
      <c r="K23" s="25">
        <f t="shared" si="9"/>
        <v>3.4299999999999966</v>
      </c>
      <c r="L23" s="25">
        <f t="shared" si="3"/>
        <v>0</v>
      </c>
      <c r="M23" s="25">
        <f>SUM($L$7:L23)</f>
        <v>99</v>
      </c>
      <c r="N23" s="54">
        <f t="shared" si="4"/>
        <v>0.99663000000000002</v>
      </c>
      <c r="O23" s="54">
        <f t="shared" si="5"/>
        <v>0.98678999999999994</v>
      </c>
    </row>
    <row r="24" spans="1:15" x14ac:dyDescent="0.25">
      <c r="A24" s="25">
        <v>3.31</v>
      </c>
      <c r="B24" s="52"/>
      <c r="C24" s="28">
        <f t="shared" si="0"/>
        <v>0.10101</v>
      </c>
      <c r="D24" s="28">
        <f t="shared" si="1"/>
        <v>0.10101010101010101</v>
      </c>
      <c r="E24" s="28">
        <f t="shared" si="2"/>
        <v>0.10101010101010101</v>
      </c>
      <c r="F24" s="28"/>
      <c r="K24" s="25">
        <f t="shared" si="9"/>
        <v>3.4399999999999964</v>
      </c>
      <c r="L24" s="25">
        <f t="shared" si="3"/>
        <v>1</v>
      </c>
      <c r="M24" s="25">
        <f>SUM($L$7:L24)</f>
        <v>100</v>
      </c>
      <c r="N24" s="54">
        <f t="shared" si="4"/>
        <v>0.99999000000000005</v>
      </c>
      <c r="O24" s="54">
        <f t="shared" si="5"/>
        <v>0.99009000000000003</v>
      </c>
    </row>
    <row r="25" spans="1:15" x14ac:dyDescent="0.25">
      <c r="A25" s="25">
        <v>3.31</v>
      </c>
      <c r="B25" s="52"/>
      <c r="C25" s="28">
        <f t="shared" si="0"/>
        <v>0.10101</v>
      </c>
      <c r="D25" s="28">
        <f t="shared" si="1"/>
        <v>0.10101010101010101</v>
      </c>
      <c r="E25" s="28">
        <f t="shared" si="2"/>
        <v>0.10101010101010101</v>
      </c>
      <c r="F25" s="28"/>
      <c r="L25" s="53">
        <f>SUM(L7:L24)</f>
        <v>100</v>
      </c>
    </row>
    <row r="26" spans="1:15" x14ac:dyDescent="0.25">
      <c r="A26" s="25">
        <v>3.32</v>
      </c>
      <c r="B26" s="52"/>
      <c r="C26" s="28">
        <f t="shared" si="0"/>
        <v>0.19191</v>
      </c>
      <c r="D26" s="28">
        <f t="shared" si="1"/>
        <v>0.19191919191919191</v>
      </c>
      <c r="E26" s="28">
        <f t="shared" si="2"/>
        <v>0.19191919191919191</v>
      </c>
      <c r="F26" s="28"/>
    </row>
    <row r="27" spans="1:15" x14ac:dyDescent="0.25">
      <c r="A27" s="25">
        <v>3.32</v>
      </c>
      <c r="B27" s="52"/>
      <c r="C27" s="28">
        <f t="shared" si="0"/>
        <v>0.19191</v>
      </c>
      <c r="D27" s="28">
        <f t="shared" si="1"/>
        <v>0.19191919191919191</v>
      </c>
      <c r="E27" s="28">
        <f t="shared" si="2"/>
        <v>0.19191919191919191</v>
      </c>
      <c r="F27" s="28"/>
    </row>
    <row r="28" spans="1:15" x14ac:dyDescent="0.25">
      <c r="A28" s="25">
        <v>3.32</v>
      </c>
      <c r="B28" s="52"/>
      <c r="C28" s="28">
        <f t="shared" si="0"/>
        <v>0.19191</v>
      </c>
      <c r="D28" s="28">
        <f t="shared" si="1"/>
        <v>0.19191919191919191</v>
      </c>
      <c r="E28" s="28">
        <f t="shared" si="2"/>
        <v>0.19191919191919191</v>
      </c>
      <c r="F28" s="28"/>
    </row>
    <row r="29" spans="1:15" x14ac:dyDescent="0.25">
      <c r="A29" s="25">
        <v>3.32</v>
      </c>
      <c r="B29" s="52"/>
      <c r="C29" s="28">
        <f t="shared" si="0"/>
        <v>0.19191</v>
      </c>
      <c r="D29" s="28">
        <f t="shared" si="1"/>
        <v>0.19191919191919191</v>
      </c>
      <c r="E29" s="28">
        <f t="shared" si="2"/>
        <v>0.19191919191919191</v>
      </c>
      <c r="F29" s="28"/>
    </row>
    <row r="30" spans="1:15" x14ac:dyDescent="0.25">
      <c r="A30" s="25">
        <v>3.32</v>
      </c>
      <c r="B30" s="52"/>
      <c r="C30" s="28">
        <f t="shared" si="0"/>
        <v>0.19191</v>
      </c>
      <c r="D30" s="28">
        <f t="shared" si="1"/>
        <v>0.19191919191919191</v>
      </c>
      <c r="E30" s="28">
        <f t="shared" si="2"/>
        <v>0.19191919191919191</v>
      </c>
      <c r="F30" s="28"/>
    </row>
    <row r="31" spans="1:15" x14ac:dyDescent="0.25">
      <c r="A31" s="25">
        <v>3.32</v>
      </c>
      <c r="B31" s="52"/>
      <c r="C31" s="28">
        <f t="shared" si="0"/>
        <v>0.19191</v>
      </c>
      <c r="D31" s="28">
        <f t="shared" si="1"/>
        <v>0.19191919191919191</v>
      </c>
      <c r="E31" s="28">
        <f t="shared" si="2"/>
        <v>0.19191919191919191</v>
      </c>
      <c r="F31" s="28"/>
    </row>
    <row r="32" spans="1:15" x14ac:dyDescent="0.25">
      <c r="A32" s="25">
        <v>3.32</v>
      </c>
      <c r="B32" s="52"/>
      <c r="C32" s="28">
        <f t="shared" si="0"/>
        <v>0.19191</v>
      </c>
      <c r="D32" s="28">
        <f t="shared" si="1"/>
        <v>0.19191919191919191</v>
      </c>
      <c r="E32" s="28">
        <f t="shared" si="2"/>
        <v>0.19191919191919191</v>
      </c>
      <c r="F32" s="28"/>
      <c r="G32"/>
    </row>
    <row r="33" spans="1:7" x14ac:dyDescent="0.25">
      <c r="A33" s="25">
        <v>3.32</v>
      </c>
      <c r="B33" s="52"/>
      <c r="C33" s="28">
        <f t="shared" si="0"/>
        <v>0.19191</v>
      </c>
      <c r="D33" s="28">
        <f t="shared" si="1"/>
        <v>0.19191919191919191</v>
      </c>
      <c r="E33" s="28">
        <f t="shared" si="2"/>
        <v>0.19191919191919191</v>
      </c>
      <c r="F33" s="28"/>
      <c r="G33"/>
    </row>
    <row r="34" spans="1:7" x14ac:dyDescent="0.25">
      <c r="A34" s="25">
        <v>3.32</v>
      </c>
      <c r="B34" s="52"/>
      <c r="C34" s="28">
        <f t="shared" si="0"/>
        <v>0.19191</v>
      </c>
      <c r="D34" s="28">
        <f t="shared" si="1"/>
        <v>0.19191919191919191</v>
      </c>
      <c r="E34" s="28">
        <f t="shared" si="2"/>
        <v>0.19191919191919191</v>
      </c>
      <c r="F34" s="28"/>
      <c r="G34"/>
    </row>
    <row r="35" spans="1:7" x14ac:dyDescent="0.25">
      <c r="A35" s="25">
        <v>3.33</v>
      </c>
      <c r="B35" s="52"/>
      <c r="C35" s="28">
        <f t="shared" si="0"/>
        <v>0.28282000000000002</v>
      </c>
      <c r="D35" s="28">
        <f t="shared" si="1"/>
        <v>0.28282828282828282</v>
      </c>
      <c r="E35" s="28">
        <f t="shared" si="2"/>
        <v>0.28282828282828282</v>
      </c>
      <c r="F35" s="28"/>
      <c r="G35"/>
    </row>
    <row r="36" spans="1:7" x14ac:dyDescent="0.25">
      <c r="A36" s="25">
        <v>3.33</v>
      </c>
      <c r="B36" s="52"/>
      <c r="C36" s="28">
        <f t="shared" si="0"/>
        <v>0.28282000000000002</v>
      </c>
      <c r="D36" s="28">
        <f t="shared" si="1"/>
        <v>0.28282828282828282</v>
      </c>
      <c r="E36" s="28">
        <f t="shared" si="2"/>
        <v>0.28282828282828282</v>
      </c>
      <c r="F36" s="28"/>
      <c r="G36"/>
    </row>
    <row r="37" spans="1:7" x14ac:dyDescent="0.25">
      <c r="A37" s="25">
        <v>3.33</v>
      </c>
      <c r="B37" s="52"/>
      <c r="C37" s="28">
        <f t="shared" si="0"/>
        <v>0.28282000000000002</v>
      </c>
      <c r="D37" s="28">
        <f t="shared" si="1"/>
        <v>0.28282828282828282</v>
      </c>
      <c r="E37" s="28">
        <f t="shared" si="2"/>
        <v>0.28282828282828282</v>
      </c>
      <c r="F37" s="28"/>
      <c r="G37"/>
    </row>
    <row r="38" spans="1:7" x14ac:dyDescent="0.25">
      <c r="A38" s="25">
        <v>3.33</v>
      </c>
      <c r="B38" s="52"/>
      <c r="C38" s="28">
        <f t="shared" si="0"/>
        <v>0.28282000000000002</v>
      </c>
      <c r="D38" s="28">
        <f t="shared" si="1"/>
        <v>0.28282828282828282</v>
      </c>
      <c r="E38" s="28">
        <f t="shared" si="2"/>
        <v>0.28282828282828282</v>
      </c>
      <c r="F38" s="28"/>
      <c r="G38"/>
    </row>
    <row r="39" spans="1:7" x14ac:dyDescent="0.25">
      <c r="A39" s="25">
        <v>3.33</v>
      </c>
      <c r="B39" s="52"/>
      <c r="C39" s="28">
        <f t="shared" si="0"/>
        <v>0.28282000000000002</v>
      </c>
      <c r="D39" s="28">
        <f t="shared" si="1"/>
        <v>0.28282828282828282</v>
      </c>
      <c r="E39" s="28">
        <f t="shared" si="2"/>
        <v>0.28282828282828282</v>
      </c>
      <c r="F39" s="28"/>
      <c r="G39"/>
    </row>
    <row r="40" spans="1:7" x14ac:dyDescent="0.25">
      <c r="A40" s="25">
        <v>3.33</v>
      </c>
      <c r="B40" s="52"/>
      <c r="C40" s="28">
        <f t="shared" si="0"/>
        <v>0.28282000000000002</v>
      </c>
      <c r="D40" s="28">
        <f t="shared" si="1"/>
        <v>0.28282828282828282</v>
      </c>
      <c r="E40" s="28">
        <f t="shared" si="2"/>
        <v>0.28282828282828282</v>
      </c>
      <c r="F40" s="28"/>
      <c r="G40"/>
    </row>
    <row r="41" spans="1:7" x14ac:dyDescent="0.25">
      <c r="A41" s="25">
        <v>3.33</v>
      </c>
      <c r="B41" s="52"/>
      <c r="C41" s="28">
        <f t="shared" si="0"/>
        <v>0.28282000000000002</v>
      </c>
      <c r="D41" s="28">
        <f t="shared" si="1"/>
        <v>0.28282828282828282</v>
      </c>
      <c r="E41" s="28">
        <f t="shared" si="2"/>
        <v>0.28282828282828282</v>
      </c>
      <c r="F41" s="28"/>
      <c r="G41"/>
    </row>
    <row r="42" spans="1:7" x14ac:dyDescent="0.25">
      <c r="A42" s="25">
        <v>3.33</v>
      </c>
      <c r="B42" s="52"/>
      <c r="C42" s="28">
        <f t="shared" si="0"/>
        <v>0.28282000000000002</v>
      </c>
      <c r="D42" s="28">
        <f t="shared" si="1"/>
        <v>0.28282828282828282</v>
      </c>
      <c r="E42" s="28">
        <f t="shared" si="2"/>
        <v>0.28282828282828282</v>
      </c>
      <c r="F42" s="28"/>
      <c r="G42"/>
    </row>
    <row r="43" spans="1:7" x14ac:dyDescent="0.25">
      <c r="A43" s="25">
        <v>3.33</v>
      </c>
      <c r="B43" s="52"/>
      <c r="C43" s="28">
        <f t="shared" si="0"/>
        <v>0.28282000000000002</v>
      </c>
      <c r="D43" s="28">
        <f t="shared" si="1"/>
        <v>0.28282828282828282</v>
      </c>
      <c r="E43" s="28">
        <f t="shared" si="2"/>
        <v>0.28282828282828282</v>
      </c>
      <c r="F43" s="28"/>
      <c r="G43"/>
    </row>
    <row r="44" spans="1:7" x14ac:dyDescent="0.25">
      <c r="A44" s="25">
        <v>3.33</v>
      </c>
      <c r="B44" s="52"/>
      <c r="C44" s="28">
        <f t="shared" si="0"/>
        <v>0.28282000000000002</v>
      </c>
      <c r="D44" s="28">
        <f t="shared" si="1"/>
        <v>0.28282828282828282</v>
      </c>
      <c r="E44" s="28">
        <f t="shared" si="2"/>
        <v>0.28282828282828282</v>
      </c>
      <c r="F44" s="28"/>
      <c r="G44"/>
    </row>
    <row r="45" spans="1:7" x14ac:dyDescent="0.25">
      <c r="A45" s="25">
        <v>3.34</v>
      </c>
      <c r="B45" s="52"/>
      <c r="C45" s="28">
        <f t="shared" si="0"/>
        <v>0.38383</v>
      </c>
      <c r="D45" s="28">
        <f t="shared" si="1"/>
        <v>0.38383838383838381</v>
      </c>
      <c r="E45" s="28">
        <f t="shared" si="2"/>
        <v>0.38383838383838381</v>
      </c>
      <c r="F45" s="28"/>
      <c r="G45"/>
    </row>
    <row r="46" spans="1:7" x14ac:dyDescent="0.25">
      <c r="A46" s="25">
        <v>3.34</v>
      </c>
      <c r="B46" s="52"/>
      <c r="C46" s="28">
        <f t="shared" si="0"/>
        <v>0.38383</v>
      </c>
      <c r="D46" s="28">
        <f t="shared" si="1"/>
        <v>0.38383838383838381</v>
      </c>
      <c r="E46" s="28">
        <f t="shared" si="2"/>
        <v>0.38383838383838381</v>
      </c>
      <c r="F46" s="28"/>
      <c r="G46"/>
    </row>
    <row r="47" spans="1:7" x14ac:dyDescent="0.25">
      <c r="A47" s="25">
        <v>3.34</v>
      </c>
      <c r="B47" s="52"/>
      <c r="C47" s="28">
        <f t="shared" si="0"/>
        <v>0.38383</v>
      </c>
      <c r="D47" s="28">
        <f t="shared" si="1"/>
        <v>0.38383838383838381</v>
      </c>
      <c r="E47" s="28">
        <f t="shared" si="2"/>
        <v>0.38383838383838381</v>
      </c>
      <c r="F47" s="28"/>
      <c r="G47"/>
    </row>
    <row r="48" spans="1:7" x14ac:dyDescent="0.25">
      <c r="A48" s="25">
        <v>3.34</v>
      </c>
      <c r="B48" s="52"/>
      <c r="C48" s="28">
        <f t="shared" si="0"/>
        <v>0.38383</v>
      </c>
      <c r="D48" s="28">
        <f t="shared" si="1"/>
        <v>0.38383838383838381</v>
      </c>
      <c r="E48" s="28">
        <f t="shared" si="2"/>
        <v>0.38383838383838381</v>
      </c>
      <c r="F48" s="28"/>
      <c r="G48"/>
    </row>
    <row r="49" spans="1:7" x14ac:dyDescent="0.25">
      <c r="A49" s="25">
        <v>3.34</v>
      </c>
      <c r="B49" s="52"/>
      <c r="C49" s="28">
        <f t="shared" si="0"/>
        <v>0.38383</v>
      </c>
      <c r="D49" s="28">
        <f t="shared" si="1"/>
        <v>0.38383838383838381</v>
      </c>
      <c r="E49" s="28">
        <f t="shared" si="2"/>
        <v>0.38383838383838381</v>
      </c>
      <c r="F49" s="28"/>
      <c r="G49"/>
    </row>
    <row r="50" spans="1:7" x14ac:dyDescent="0.25">
      <c r="A50" s="25">
        <v>3.34</v>
      </c>
      <c r="B50" s="52"/>
      <c r="C50" s="28">
        <f t="shared" si="0"/>
        <v>0.38383</v>
      </c>
      <c r="D50" s="28">
        <f t="shared" si="1"/>
        <v>0.38383838383838381</v>
      </c>
      <c r="E50" s="28">
        <f t="shared" si="2"/>
        <v>0.38383838383838381</v>
      </c>
      <c r="F50" s="28"/>
      <c r="G50"/>
    </row>
    <row r="51" spans="1:7" x14ac:dyDescent="0.25">
      <c r="A51" s="25">
        <v>3.34</v>
      </c>
      <c r="B51" s="52"/>
      <c r="C51" s="28">
        <f t="shared" si="0"/>
        <v>0.38383</v>
      </c>
      <c r="D51" s="28">
        <f t="shared" si="1"/>
        <v>0.38383838383838381</v>
      </c>
      <c r="E51" s="28">
        <f t="shared" si="2"/>
        <v>0.38383838383838381</v>
      </c>
      <c r="F51" s="28"/>
      <c r="G51"/>
    </row>
    <row r="52" spans="1:7" x14ac:dyDescent="0.25">
      <c r="A52" s="25">
        <v>3.34</v>
      </c>
      <c r="B52" s="52"/>
      <c r="C52" s="28">
        <f t="shared" si="0"/>
        <v>0.38383</v>
      </c>
      <c r="D52" s="28">
        <f t="shared" si="1"/>
        <v>0.38383838383838381</v>
      </c>
      <c r="E52" s="28">
        <f t="shared" si="2"/>
        <v>0.38383838383838381</v>
      </c>
      <c r="F52" s="28"/>
      <c r="G52"/>
    </row>
    <row r="53" spans="1:7" x14ac:dyDescent="0.25">
      <c r="A53" s="25">
        <v>3.34</v>
      </c>
      <c r="B53" s="52"/>
      <c r="C53" s="28">
        <f t="shared" si="0"/>
        <v>0.38383</v>
      </c>
      <c r="D53" s="28">
        <f t="shared" si="1"/>
        <v>0.38383838383838381</v>
      </c>
      <c r="E53" s="28">
        <f t="shared" si="2"/>
        <v>0.38383838383838381</v>
      </c>
      <c r="F53" s="28"/>
      <c r="G53"/>
    </row>
    <row r="54" spans="1:7" x14ac:dyDescent="0.25">
      <c r="A54" s="25">
        <v>3.34</v>
      </c>
      <c r="B54" s="52"/>
      <c r="C54" s="28">
        <f t="shared" si="0"/>
        <v>0.38383</v>
      </c>
      <c r="D54" s="28">
        <f t="shared" si="1"/>
        <v>0.38383838383838381</v>
      </c>
      <c r="E54" s="28">
        <f t="shared" si="2"/>
        <v>0.38383838383838381</v>
      </c>
      <c r="F54" s="28"/>
      <c r="G54"/>
    </row>
    <row r="55" spans="1:7" x14ac:dyDescent="0.25">
      <c r="A55" s="25">
        <v>3.34</v>
      </c>
      <c r="B55" s="52"/>
      <c r="C55" s="28">
        <f t="shared" si="0"/>
        <v>0.38383</v>
      </c>
      <c r="D55" s="28">
        <f t="shared" si="1"/>
        <v>0.38383838383838381</v>
      </c>
      <c r="E55" s="28">
        <f t="shared" si="2"/>
        <v>0.38383838383838381</v>
      </c>
      <c r="F55" s="28"/>
      <c r="G55"/>
    </row>
    <row r="56" spans="1:7" x14ac:dyDescent="0.25">
      <c r="A56" s="25">
        <v>3.34</v>
      </c>
      <c r="B56" s="52"/>
      <c r="C56" s="28">
        <f t="shared" si="0"/>
        <v>0.38383</v>
      </c>
      <c r="D56" s="28">
        <f t="shared" si="1"/>
        <v>0.38383838383838381</v>
      </c>
      <c r="E56" s="28">
        <f t="shared" si="2"/>
        <v>0.38383838383838381</v>
      </c>
      <c r="F56" s="28"/>
      <c r="G56"/>
    </row>
    <row r="57" spans="1:7" x14ac:dyDescent="0.25">
      <c r="A57" s="25">
        <v>3.35</v>
      </c>
      <c r="B57" s="52"/>
      <c r="C57" s="28">
        <f t="shared" si="0"/>
        <v>0.50505</v>
      </c>
      <c r="D57" s="28">
        <f t="shared" si="1"/>
        <v>0.50505050505050508</v>
      </c>
      <c r="E57" s="28">
        <f t="shared" si="2"/>
        <v>0.50505050505050508</v>
      </c>
      <c r="F57" s="28"/>
      <c r="G57"/>
    </row>
    <row r="58" spans="1:7" x14ac:dyDescent="0.25">
      <c r="A58" s="25">
        <v>3.35</v>
      </c>
      <c r="B58" s="52"/>
      <c r="C58" s="28">
        <f t="shared" si="0"/>
        <v>0.50505</v>
      </c>
      <c r="D58" s="28">
        <f t="shared" si="1"/>
        <v>0.50505050505050508</v>
      </c>
      <c r="E58" s="28">
        <f t="shared" si="2"/>
        <v>0.50505050505050508</v>
      </c>
      <c r="F58" s="28"/>
      <c r="G58"/>
    </row>
    <row r="59" spans="1:7" x14ac:dyDescent="0.25">
      <c r="A59" s="25">
        <v>3.35</v>
      </c>
      <c r="B59" s="52"/>
      <c r="C59" s="28">
        <f t="shared" si="0"/>
        <v>0.50505</v>
      </c>
      <c r="D59" s="28">
        <f t="shared" si="1"/>
        <v>0.50505050505050508</v>
      </c>
      <c r="E59" s="28">
        <f t="shared" si="2"/>
        <v>0.50505050505050508</v>
      </c>
      <c r="F59" s="28"/>
      <c r="G59"/>
    </row>
    <row r="60" spans="1:7" x14ac:dyDescent="0.25">
      <c r="A60" s="25">
        <v>3.35</v>
      </c>
      <c r="B60" s="52"/>
      <c r="C60" s="28">
        <f t="shared" si="0"/>
        <v>0.50505</v>
      </c>
      <c r="D60" s="28">
        <f t="shared" si="1"/>
        <v>0.50505050505050508</v>
      </c>
      <c r="E60" s="28">
        <f t="shared" si="2"/>
        <v>0.50505050505050508</v>
      </c>
      <c r="F60" s="28"/>
      <c r="G60"/>
    </row>
    <row r="61" spans="1:7" x14ac:dyDescent="0.25">
      <c r="A61" s="25">
        <v>3.35</v>
      </c>
      <c r="B61" s="52"/>
      <c r="C61" s="28">
        <f t="shared" si="0"/>
        <v>0.50505</v>
      </c>
      <c r="D61" s="28">
        <f t="shared" si="1"/>
        <v>0.50505050505050508</v>
      </c>
      <c r="E61" s="28">
        <f t="shared" si="2"/>
        <v>0.50505050505050508</v>
      </c>
      <c r="F61" s="28"/>
      <c r="G61"/>
    </row>
    <row r="62" spans="1:7" x14ac:dyDescent="0.25">
      <c r="A62" s="25">
        <v>3.35</v>
      </c>
      <c r="B62" s="52"/>
      <c r="C62" s="28">
        <f t="shared" si="0"/>
        <v>0.50505</v>
      </c>
      <c r="D62" s="28">
        <f t="shared" si="1"/>
        <v>0.50505050505050508</v>
      </c>
      <c r="E62" s="28">
        <f t="shared" si="2"/>
        <v>0.50505050505050508</v>
      </c>
      <c r="F62" s="28"/>
      <c r="G62"/>
    </row>
    <row r="63" spans="1:7" x14ac:dyDescent="0.25">
      <c r="A63" s="25">
        <v>3.35</v>
      </c>
      <c r="B63" s="52"/>
      <c r="C63" s="28">
        <f t="shared" si="0"/>
        <v>0.50505</v>
      </c>
      <c r="D63" s="28">
        <f t="shared" si="1"/>
        <v>0.50505050505050508</v>
      </c>
      <c r="E63" s="28">
        <f t="shared" si="2"/>
        <v>0.50505050505050508</v>
      </c>
      <c r="F63" s="28"/>
      <c r="G63"/>
    </row>
    <row r="64" spans="1:7" x14ac:dyDescent="0.25">
      <c r="A64" s="25">
        <v>3.35</v>
      </c>
      <c r="B64" s="52"/>
      <c r="C64" s="28">
        <f t="shared" si="0"/>
        <v>0.50505</v>
      </c>
      <c r="D64" s="28">
        <f t="shared" si="1"/>
        <v>0.50505050505050508</v>
      </c>
      <c r="E64" s="28">
        <f t="shared" si="2"/>
        <v>0.50505050505050508</v>
      </c>
      <c r="F64" s="28"/>
      <c r="G64"/>
    </row>
    <row r="65" spans="1:7" x14ac:dyDescent="0.25">
      <c r="A65" s="25">
        <v>3.35</v>
      </c>
      <c r="B65" s="52"/>
      <c r="C65" s="28">
        <f t="shared" si="0"/>
        <v>0.50505</v>
      </c>
      <c r="D65" s="28">
        <f t="shared" si="1"/>
        <v>0.50505050505050508</v>
      </c>
      <c r="E65" s="28">
        <f t="shared" si="2"/>
        <v>0.50505050505050508</v>
      </c>
      <c r="F65" s="28"/>
      <c r="G65"/>
    </row>
    <row r="66" spans="1:7" x14ac:dyDescent="0.25">
      <c r="A66" s="25">
        <v>3.35</v>
      </c>
      <c r="B66" s="52"/>
      <c r="C66" s="28">
        <f t="shared" si="0"/>
        <v>0.50505</v>
      </c>
      <c r="D66" s="28">
        <f t="shared" si="1"/>
        <v>0.50505050505050508</v>
      </c>
      <c r="E66" s="28">
        <f t="shared" si="2"/>
        <v>0.50505050505050508</v>
      </c>
      <c r="F66" s="28"/>
      <c r="G66"/>
    </row>
    <row r="67" spans="1:7" x14ac:dyDescent="0.25">
      <c r="A67" s="25">
        <v>3.35</v>
      </c>
      <c r="B67" s="52"/>
      <c r="C67" s="28">
        <f t="shared" si="0"/>
        <v>0.50505</v>
      </c>
      <c r="D67" s="28">
        <f t="shared" si="1"/>
        <v>0.50505050505050508</v>
      </c>
      <c r="E67" s="28">
        <f t="shared" si="2"/>
        <v>0.50505050505050508</v>
      </c>
      <c r="F67" s="28"/>
      <c r="G67"/>
    </row>
    <row r="68" spans="1:7" x14ac:dyDescent="0.25">
      <c r="A68" s="25">
        <v>3.35</v>
      </c>
      <c r="B68" s="52"/>
      <c r="C68" s="28">
        <f t="shared" si="0"/>
        <v>0.50505</v>
      </c>
      <c r="D68" s="28">
        <f t="shared" si="1"/>
        <v>0.50505050505050508</v>
      </c>
      <c r="E68" s="28">
        <f t="shared" si="2"/>
        <v>0.50505050505050508</v>
      </c>
      <c r="F68" s="28"/>
      <c r="G68"/>
    </row>
    <row r="69" spans="1:7" x14ac:dyDescent="0.25">
      <c r="A69" s="25">
        <v>3.35</v>
      </c>
      <c r="B69" s="52"/>
      <c r="C69" s="28">
        <f t="shared" si="0"/>
        <v>0.50505</v>
      </c>
      <c r="D69" s="28">
        <f t="shared" si="1"/>
        <v>0.50505050505050508</v>
      </c>
      <c r="E69" s="28">
        <f t="shared" si="2"/>
        <v>0.50505050505050508</v>
      </c>
      <c r="F69" s="28"/>
      <c r="G69"/>
    </row>
    <row r="70" spans="1:7" x14ac:dyDescent="0.25">
      <c r="A70" s="25">
        <v>3.35</v>
      </c>
      <c r="B70" s="52"/>
      <c r="C70" s="28">
        <f t="shared" si="0"/>
        <v>0.50505</v>
      </c>
      <c r="D70" s="28">
        <f t="shared" si="1"/>
        <v>0.50505050505050508</v>
      </c>
      <c r="E70" s="28">
        <f t="shared" si="2"/>
        <v>0.50505050505050508</v>
      </c>
      <c r="F70" s="28"/>
      <c r="G70"/>
    </row>
    <row r="71" spans="1:7" x14ac:dyDescent="0.25">
      <c r="A71" s="25">
        <v>3.36</v>
      </c>
      <c r="B71" s="52"/>
      <c r="C71" s="28">
        <f t="shared" si="0"/>
        <v>0.64646000000000003</v>
      </c>
      <c r="D71" s="28">
        <f t="shared" si="1"/>
        <v>0.64646464646464652</v>
      </c>
      <c r="E71" s="28">
        <f t="shared" si="2"/>
        <v>0.64646464646464652</v>
      </c>
      <c r="F71" s="28"/>
      <c r="G71"/>
    </row>
    <row r="72" spans="1:7" x14ac:dyDescent="0.25">
      <c r="A72" s="25">
        <v>3.36</v>
      </c>
      <c r="B72" s="52"/>
      <c r="C72" s="28">
        <f t="shared" ref="C72:C106" si="10">_xlfn.PERCENTRANK.INC($A$7:$A$106,A72,5)</f>
        <v>0.64646000000000003</v>
      </c>
      <c r="D72" s="28">
        <f t="shared" ref="D72:D106" si="11">COUNTIF($A$7:$A$106,"&lt;"&amp;A72)/(COUNT($A$7:$A$106)-1)</f>
        <v>0.64646464646464652</v>
      </c>
      <c r="E72" s="28">
        <f t="shared" ref="E72:E106" si="12">(_xlfn.RANK.EQ(A72,$A$7:$A$106,1)-1)/(COUNT($A$7:$A$106)-1)</f>
        <v>0.64646464646464652</v>
      </c>
      <c r="F72" s="28"/>
    </row>
    <row r="73" spans="1:7" x14ac:dyDescent="0.25">
      <c r="A73" s="25">
        <v>3.36</v>
      </c>
      <c r="B73" s="52"/>
      <c r="C73" s="28">
        <f t="shared" si="10"/>
        <v>0.64646000000000003</v>
      </c>
      <c r="D73" s="28">
        <f t="shared" si="11"/>
        <v>0.64646464646464652</v>
      </c>
      <c r="E73" s="28">
        <f t="shared" si="12"/>
        <v>0.64646464646464652</v>
      </c>
      <c r="F73" s="28"/>
    </row>
    <row r="74" spans="1:7" x14ac:dyDescent="0.25">
      <c r="A74" s="25">
        <v>3.36</v>
      </c>
      <c r="B74" s="52"/>
      <c r="C74" s="28">
        <f t="shared" si="10"/>
        <v>0.64646000000000003</v>
      </c>
      <c r="D74" s="28">
        <f t="shared" si="11"/>
        <v>0.64646464646464652</v>
      </c>
      <c r="E74" s="28">
        <f t="shared" si="12"/>
        <v>0.64646464646464652</v>
      </c>
      <c r="F74" s="28"/>
    </row>
    <row r="75" spans="1:7" x14ac:dyDescent="0.25">
      <c r="A75" s="25">
        <v>3.36</v>
      </c>
      <c r="B75" s="52"/>
      <c r="C75" s="28">
        <f t="shared" si="10"/>
        <v>0.64646000000000003</v>
      </c>
      <c r="D75" s="28">
        <f t="shared" si="11"/>
        <v>0.64646464646464652</v>
      </c>
      <c r="E75" s="28">
        <f t="shared" si="12"/>
        <v>0.64646464646464652</v>
      </c>
      <c r="F75" s="28"/>
    </row>
    <row r="76" spans="1:7" x14ac:dyDescent="0.25">
      <c r="A76" s="25">
        <v>3.36</v>
      </c>
      <c r="B76" s="52"/>
      <c r="C76" s="28">
        <f t="shared" si="10"/>
        <v>0.64646000000000003</v>
      </c>
      <c r="D76" s="28">
        <f t="shared" si="11"/>
        <v>0.64646464646464652</v>
      </c>
      <c r="E76" s="28">
        <f t="shared" si="12"/>
        <v>0.64646464646464652</v>
      </c>
      <c r="F76" s="28"/>
    </row>
    <row r="77" spans="1:7" x14ac:dyDescent="0.25">
      <c r="A77" s="25">
        <v>3.36</v>
      </c>
      <c r="B77" s="52"/>
      <c r="C77" s="28">
        <f t="shared" si="10"/>
        <v>0.64646000000000003</v>
      </c>
      <c r="D77" s="28">
        <f t="shared" si="11"/>
        <v>0.64646464646464652</v>
      </c>
      <c r="E77" s="28">
        <f t="shared" si="12"/>
        <v>0.64646464646464652</v>
      </c>
      <c r="F77" s="28"/>
    </row>
    <row r="78" spans="1:7" x14ac:dyDescent="0.25">
      <c r="A78" s="25">
        <v>3.36</v>
      </c>
      <c r="B78" s="52"/>
      <c r="C78" s="28">
        <f t="shared" si="10"/>
        <v>0.64646000000000003</v>
      </c>
      <c r="D78" s="28">
        <f t="shared" si="11"/>
        <v>0.64646464646464652</v>
      </c>
      <c r="E78" s="28">
        <f t="shared" si="12"/>
        <v>0.64646464646464652</v>
      </c>
      <c r="F78" s="28"/>
    </row>
    <row r="79" spans="1:7" x14ac:dyDescent="0.25">
      <c r="A79" s="25">
        <v>3.36</v>
      </c>
      <c r="B79" s="52"/>
      <c r="C79" s="28">
        <f t="shared" si="10"/>
        <v>0.64646000000000003</v>
      </c>
      <c r="D79" s="28">
        <f t="shared" si="11"/>
        <v>0.64646464646464652</v>
      </c>
      <c r="E79" s="28">
        <f t="shared" si="12"/>
        <v>0.64646464646464652</v>
      </c>
      <c r="F79" s="28"/>
    </row>
    <row r="80" spans="1:7" x14ac:dyDescent="0.25">
      <c r="A80" s="25">
        <v>3.36</v>
      </c>
      <c r="B80" s="52"/>
      <c r="C80" s="28">
        <f t="shared" si="10"/>
        <v>0.64646000000000003</v>
      </c>
      <c r="D80" s="28">
        <f t="shared" si="11"/>
        <v>0.64646464646464652</v>
      </c>
      <c r="E80" s="28">
        <f t="shared" si="12"/>
        <v>0.64646464646464652</v>
      </c>
      <c r="F80" s="28"/>
    </row>
    <row r="81" spans="1:6" x14ac:dyDescent="0.25">
      <c r="A81" s="25">
        <v>3.36</v>
      </c>
      <c r="B81" s="52"/>
      <c r="C81" s="28">
        <f t="shared" si="10"/>
        <v>0.64646000000000003</v>
      </c>
      <c r="D81" s="28">
        <f t="shared" si="11"/>
        <v>0.64646464646464652</v>
      </c>
      <c r="E81" s="28">
        <f t="shared" si="12"/>
        <v>0.64646464646464652</v>
      </c>
      <c r="F81" s="28"/>
    </row>
    <row r="82" spans="1:6" x14ac:dyDescent="0.25">
      <c r="A82" s="25">
        <v>3.36</v>
      </c>
      <c r="B82" s="52"/>
      <c r="C82" s="28">
        <f t="shared" si="10"/>
        <v>0.64646000000000003</v>
      </c>
      <c r="D82" s="28">
        <f t="shared" si="11"/>
        <v>0.64646464646464652</v>
      </c>
      <c r="E82" s="28">
        <f t="shared" si="12"/>
        <v>0.64646464646464652</v>
      </c>
      <c r="F82" s="28"/>
    </row>
    <row r="83" spans="1:6" x14ac:dyDescent="0.25">
      <c r="A83" s="25">
        <v>3.36</v>
      </c>
      <c r="B83" s="52"/>
      <c r="C83" s="28">
        <f t="shared" si="10"/>
        <v>0.64646000000000003</v>
      </c>
      <c r="D83" s="28">
        <f t="shared" si="11"/>
        <v>0.64646464646464652</v>
      </c>
      <c r="E83" s="28">
        <f t="shared" si="12"/>
        <v>0.64646464646464652</v>
      </c>
      <c r="F83" s="28"/>
    </row>
    <row r="84" spans="1:6" x14ac:dyDescent="0.25">
      <c r="A84" s="25">
        <v>3.37</v>
      </c>
      <c r="B84" s="52"/>
      <c r="C84" s="28">
        <f t="shared" si="10"/>
        <v>0.77776999999999996</v>
      </c>
      <c r="D84" s="28">
        <f t="shared" si="11"/>
        <v>0.77777777777777779</v>
      </c>
      <c r="E84" s="28">
        <f t="shared" si="12"/>
        <v>0.77777777777777779</v>
      </c>
      <c r="F84" s="28"/>
    </row>
    <row r="85" spans="1:6" x14ac:dyDescent="0.25">
      <c r="A85" s="25">
        <v>3.37</v>
      </c>
      <c r="B85" s="52"/>
      <c r="C85" s="28">
        <f t="shared" si="10"/>
        <v>0.77776999999999996</v>
      </c>
      <c r="D85" s="28">
        <f t="shared" si="11"/>
        <v>0.77777777777777779</v>
      </c>
      <c r="E85" s="28">
        <f t="shared" si="12"/>
        <v>0.77777777777777779</v>
      </c>
      <c r="F85" s="28"/>
    </row>
    <row r="86" spans="1:6" x14ac:dyDescent="0.25">
      <c r="A86" s="25">
        <v>3.37</v>
      </c>
      <c r="B86" s="52"/>
      <c r="C86" s="28">
        <f t="shared" si="10"/>
        <v>0.77776999999999996</v>
      </c>
      <c r="D86" s="28">
        <f t="shared" si="11"/>
        <v>0.77777777777777779</v>
      </c>
      <c r="E86" s="28">
        <f t="shared" si="12"/>
        <v>0.77777777777777779</v>
      </c>
      <c r="F86" s="28"/>
    </row>
    <row r="87" spans="1:6" x14ac:dyDescent="0.25">
      <c r="A87" s="25">
        <v>3.37</v>
      </c>
      <c r="B87" s="52"/>
      <c r="C87" s="28">
        <f t="shared" si="10"/>
        <v>0.77776999999999996</v>
      </c>
      <c r="D87" s="28">
        <f t="shared" si="11"/>
        <v>0.77777777777777779</v>
      </c>
      <c r="E87" s="28">
        <f t="shared" si="12"/>
        <v>0.77777777777777779</v>
      </c>
      <c r="F87" s="28"/>
    </row>
    <row r="88" spans="1:6" x14ac:dyDescent="0.25">
      <c r="A88" s="25">
        <v>3.37</v>
      </c>
      <c r="B88" s="52"/>
      <c r="C88" s="28">
        <f t="shared" si="10"/>
        <v>0.77776999999999996</v>
      </c>
      <c r="D88" s="28">
        <f t="shared" si="11"/>
        <v>0.77777777777777779</v>
      </c>
      <c r="E88" s="28">
        <f t="shared" si="12"/>
        <v>0.77777777777777779</v>
      </c>
      <c r="F88" s="28"/>
    </row>
    <row r="89" spans="1:6" x14ac:dyDescent="0.25">
      <c r="A89" s="25">
        <v>3.37</v>
      </c>
      <c r="B89" s="52"/>
      <c r="C89" s="28">
        <f t="shared" si="10"/>
        <v>0.77776999999999996</v>
      </c>
      <c r="D89" s="28">
        <f t="shared" si="11"/>
        <v>0.77777777777777779</v>
      </c>
      <c r="E89" s="28">
        <f t="shared" si="12"/>
        <v>0.77777777777777779</v>
      </c>
      <c r="F89" s="28"/>
    </row>
    <row r="90" spans="1:6" x14ac:dyDescent="0.25">
      <c r="A90" s="25">
        <v>3.37</v>
      </c>
      <c r="B90" s="52"/>
      <c r="C90" s="28">
        <f t="shared" si="10"/>
        <v>0.77776999999999996</v>
      </c>
      <c r="D90" s="28">
        <f t="shared" si="11"/>
        <v>0.77777777777777779</v>
      </c>
      <c r="E90" s="28">
        <f t="shared" si="12"/>
        <v>0.77777777777777779</v>
      </c>
      <c r="F90" s="28"/>
    </row>
    <row r="91" spans="1:6" x14ac:dyDescent="0.25">
      <c r="A91" s="25">
        <v>3.37</v>
      </c>
      <c r="B91" s="52"/>
      <c r="C91" s="28">
        <f t="shared" si="10"/>
        <v>0.77776999999999996</v>
      </c>
      <c r="D91" s="28">
        <f t="shared" si="11"/>
        <v>0.77777777777777779</v>
      </c>
      <c r="E91" s="28">
        <f t="shared" si="12"/>
        <v>0.77777777777777779</v>
      </c>
      <c r="F91" s="28"/>
    </row>
    <row r="92" spans="1:6" x14ac:dyDescent="0.25">
      <c r="A92" s="25">
        <v>3.38</v>
      </c>
      <c r="B92" s="52"/>
      <c r="C92" s="28">
        <f t="shared" si="10"/>
        <v>0.85858000000000001</v>
      </c>
      <c r="D92" s="28">
        <f t="shared" si="11"/>
        <v>0.85858585858585856</v>
      </c>
      <c r="E92" s="28">
        <f t="shared" si="12"/>
        <v>0.85858585858585856</v>
      </c>
      <c r="F92" s="28"/>
    </row>
    <row r="93" spans="1:6" x14ac:dyDescent="0.25">
      <c r="A93" s="25">
        <v>3.38</v>
      </c>
      <c r="B93" s="52"/>
      <c r="C93" s="28">
        <f t="shared" si="10"/>
        <v>0.85858000000000001</v>
      </c>
      <c r="D93" s="28">
        <f t="shared" si="11"/>
        <v>0.85858585858585856</v>
      </c>
      <c r="E93" s="28">
        <f t="shared" si="12"/>
        <v>0.85858585858585856</v>
      </c>
      <c r="F93" s="28"/>
    </row>
    <row r="94" spans="1:6" x14ac:dyDescent="0.25">
      <c r="A94" s="25">
        <v>3.38</v>
      </c>
      <c r="B94" s="52"/>
      <c r="C94" s="28">
        <f t="shared" si="10"/>
        <v>0.85858000000000001</v>
      </c>
      <c r="D94" s="28">
        <f t="shared" si="11"/>
        <v>0.85858585858585856</v>
      </c>
      <c r="E94" s="28">
        <f t="shared" si="12"/>
        <v>0.85858585858585856</v>
      </c>
      <c r="F94" s="28"/>
    </row>
    <row r="95" spans="1:6" x14ac:dyDescent="0.25">
      <c r="A95" s="25">
        <v>3.38</v>
      </c>
      <c r="B95" s="52"/>
      <c r="C95" s="28">
        <f t="shared" si="10"/>
        <v>0.85858000000000001</v>
      </c>
      <c r="D95" s="28">
        <f t="shared" si="11"/>
        <v>0.85858585858585856</v>
      </c>
      <c r="E95" s="28">
        <f t="shared" si="12"/>
        <v>0.85858585858585856</v>
      </c>
      <c r="F95" s="28"/>
    </row>
    <row r="96" spans="1:6" x14ac:dyDescent="0.25">
      <c r="A96" s="25">
        <v>3.38</v>
      </c>
      <c r="B96" s="52"/>
      <c r="C96" s="28">
        <f t="shared" si="10"/>
        <v>0.85858000000000001</v>
      </c>
      <c r="D96" s="28">
        <f t="shared" si="11"/>
        <v>0.85858585858585856</v>
      </c>
      <c r="E96" s="28">
        <f t="shared" si="12"/>
        <v>0.85858585858585856</v>
      </c>
      <c r="F96" s="28"/>
    </row>
    <row r="97" spans="1:6" x14ac:dyDescent="0.25">
      <c r="A97" s="25">
        <v>3.38</v>
      </c>
      <c r="B97" s="52"/>
      <c r="C97" s="28">
        <f t="shared" si="10"/>
        <v>0.85858000000000001</v>
      </c>
      <c r="D97" s="28">
        <f t="shared" si="11"/>
        <v>0.85858585858585856</v>
      </c>
      <c r="E97" s="28">
        <f t="shared" si="12"/>
        <v>0.85858585858585856</v>
      </c>
      <c r="F97" s="28"/>
    </row>
    <row r="98" spans="1:6" x14ac:dyDescent="0.25">
      <c r="A98" s="25">
        <v>3.39</v>
      </c>
      <c r="B98" s="52"/>
      <c r="C98" s="28">
        <f t="shared" si="10"/>
        <v>0.91918999999999995</v>
      </c>
      <c r="D98" s="28">
        <f t="shared" si="11"/>
        <v>0.91919191919191923</v>
      </c>
      <c r="E98" s="28">
        <f t="shared" si="12"/>
        <v>0.91919191919191923</v>
      </c>
      <c r="F98" s="28"/>
    </row>
    <row r="99" spans="1:6" x14ac:dyDescent="0.25">
      <c r="A99" s="25">
        <v>3.39</v>
      </c>
      <c r="B99" s="52"/>
      <c r="C99" s="28">
        <f t="shared" si="10"/>
        <v>0.91918999999999995</v>
      </c>
      <c r="D99" s="28">
        <f t="shared" si="11"/>
        <v>0.91919191919191923</v>
      </c>
      <c r="E99" s="28">
        <f t="shared" si="12"/>
        <v>0.91919191919191923</v>
      </c>
      <c r="F99" s="28"/>
    </row>
    <row r="100" spans="1:6" x14ac:dyDescent="0.25">
      <c r="A100" s="25">
        <v>3.39</v>
      </c>
      <c r="B100" s="52"/>
      <c r="C100" s="28">
        <f t="shared" si="10"/>
        <v>0.91918999999999995</v>
      </c>
      <c r="D100" s="28">
        <f t="shared" si="11"/>
        <v>0.91919191919191923</v>
      </c>
      <c r="E100" s="28">
        <f t="shared" si="12"/>
        <v>0.91919191919191923</v>
      </c>
      <c r="F100" s="28"/>
    </row>
    <row r="101" spans="1:6" x14ac:dyDescent="0.25">
      <c r="A101" s="25">
        <v>3.39</v>
      </c>
      <c r="B101" s="52"/>
      <c r="C101" s="28">
        <f t="shared" si="10"/>
        <v>0.91918999999999995</v>
      </c>
      <c r="D101" s="28">
        <f t="shared" si="11"/>
        <v>0.91919191919191923</v>
      </c>
      <c r="E101" s="28">
        <f t="shared" si="12"/>
        <v>0.91919191919191923</v>
      </c>
      <c r="F101" s="28"/>
    </row>
    <row r="102" spans="1:6" x14ac:dyDescent="0.25">
      <c r="A102" s="25">
        <v>3.4</v>
      </c>
      <c r="B102" s="52"/>
      <c r="C102" s="28">
        <f t="shared" si="10"/>
        <v>0.95959000000000005</v>
      </c>
      <c r="D102" s="28">
        <f t="shared" si="11"/>
        <v>0.95959595959595956</v>
      </c>
      <c r="E102" s="28">
        <f t="shared" si="12"/>
        <v>0.95959595959595956</v>
      </c>
      <c r="F102" s="28"/>
    </row>
    <row r="103" spans="1:6" x14ac:dyDescent="0.25">
      <c r="A103" s="25">
        <v>3.4</v>
      </c>
      <c r="B103" s="52"/>
      <c r="C103" s="28">
        <f t="shared" si="10"/>
        <v>0.95959000000000005</v>
      </c>
      <c r="D103" s="28">
        <f t="shared" si="11"/>
        <v>0.95959595959595956</v>
      </c>
      <c r="E103" s="28">
        <f t="shared" si="12"/>
        <v>0.95959595959595956</v>
      </c>
      <c r="F103" s="28"/>
    </row>
    <row r="104" spans="1:6" x14ac:dyDescent="0.25">
      <c r="A104" s="25">
        <v>3.41</v>
      </c>
      <c r="B104" s="52"/>
      <c r="C104" s="28">
        <f t="shared" si="10"/>
        <v>0.97979000000000005</v>
      </c>
      <c r="D104" s="28">
        <f t="shared" si="11"/>
        <v>0.97979797979797978</v>
      </c>
      <c r="E104" s="28">
        <f t="shared" si="12"/>
        <v>0.97979797979797978</v>
      </c>
      <c r="F104" s="28"/>
    </row>
    <row r="105" spans="1:6" x14ac:dyDescent="0.25">
      <c r="A105" s="25">
        <v>3.41</v>
      </c>
      <c r="B105" s="52"/>
      <c r="C105" s="28">
        <f t="shared" si="10"/>
        <v>0.97979000000000005</v>
      </c>
      <c r="D105" s="28">
        <f t="shared" si="11"/>
        <v>0.97979797979797978</v>
      </c>
      <c r="E105" s="28">
        <f t="shared" si="12"/>
        <v>0.97979797979797978</v>
      </c>
      <c r="F105" s="28"/>
    </row>
    <row r="106" spans="1:6" x14ac:dyDescent="0.25">
      <c r="A106" s="25">
        <v>3.44</v>
      </c>
      <c r="B106" s="52"/>
      <c r="C106" s="28">
        <f t="shared" si="10"/>
        <v>1</v>
      </c>
      <c r="D106" s="28">
        <f t="shared" si="11"/>
        <v>1</v>
      </c>
      <c r="E106" s="28">
        <f t="shared" si="12"/>
        <v>1</v>
      </c>
      <c r="F106" s="28"/>
    </row>
  </sheetData>
  <sortState ref="A5:A104">
    <sortCondition ref="A5"/>
  </sortState>
  <hyperlinks>
    <hyperlink ref="A1:H1" r:id="rId1" display="Файл скачан с сайта excel2.ru &gt;&gt;&gt;"/>
    <hyperlink ref="A2" r:id="rId2"/>
  </hyperlinks>
  <pageMargins left="0.7" right="0.7" top="0.75" bottom="0.75" header="0.3" footer="0.3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Spinner 1">
              <controlPr defaultSize="0" autoPict="0">
                <anchor moveWithCells="1" sizeWithCells="1">
                  <from>
                    <xdr:col>6</xdr:col>
                    <xdr:colOff>228600</xdr:colOff>
                    <xdr:row>12</xdr:row>
                    <xdr:rowOff>47625</xdr:rowOff>
                  </from>
                  <to>
                    <xdr:col>6</xdr:col>
                    <xdr:colOff>581025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2" sqref="A2"/>
    </sheetView>
  </sheetViews>
  <sheetFormatPr defaultRowHeight="15" x14ac:dyDescent="0.25"/>
  <cols>
    <col min="1" max="1" width="10.28515625" customWidth="1"/>
    <col min="4" max="4" width="10.7109375" customWidth="1"/>
    <col min="6" max="6" width="10.42578125" customWidth="1"/>
    <col min="9" max="9" width="10.5703125" customWidth="1"/>
  </cols>
  <sheetData>
    <row r="1" spans="1:10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15.75" x14ac:dyDescent="0.25">
      <c r="A2" s="75" t="s">
        <v>0</v>
      </c>
      <c r="B2" s="2"/>
      <c r="C2" s="2"/>
      <c r="D2" s="2"/>
      <c r="E2" s="2"/>
      <c r="F2" s="2"/>
      <c r="G2" s="2"/>
      <c r="H2" s="2"/>
      <c r="I2" s="2"/>
    </row>
    <row r="3" spans="1:10" ht="18.75" x14ac:dyDescent="0.25">
      <c r="A3" s="1" t="s">
        <v>8</v>
      </c>
      <c r="B3" s="1"/>
      <c r="C3" s="1"/>
      <c r="D3" s="1"/>
      <c r="E3" s="1"/>
      <c r="F3" s="1"/>
      <c r="G3" s="1"/>
      <c r="H3" s="1"/>
      <c r="I3" s="1"/>
    </row>
    <row r="4" spans="1:10" ht="18.75" x14ac:dyDescent="0.25">
      <c r="A4" s="68" t="s">
        <v>20</v>
      </c>
      <c r="B4" s="22"/>
      <c r="C4" s="22"/>
      <c r="D4" s="22"/>
      <c r="E4" s="22"/>
      <c r="F4" s="22"/>
      <c r="G4" s="22"/>
      <c r="H4" s="22"/>
      <c r="I4" s="22"/>
    </row>
    <row r="6" spans="1:10" x14ac:dyDescent="0.25">
      <c r="A6" t="s">
        <v>19</v>
      </c>
    </row>
    <row r="7" spans="1:10" x14ac:dyDescent="0.25">
      <c r="A7" s="19" t="s">
        <v>9</v>
      </c>
      <c r="C7" s="19" t="s">
        <v>11</v>
      </c>
      <c r="D7" s="20"/>
    </row>
    <row r="8" spans="1:10" x14ac:dyDescent="0.25">
      <c r="A8" s="20">
        <v>1</v>
      </c>
      <c r="C8" s="20" t="s">
        <v>10</v>
      </c>
      <c r="D8" s="20">
        <f>MEDIAN(A8:A13)</f>
        <v>3.5</v>
      </c>
    </row>
    <row r="9" spans="1:10" x14ac:dyDescent="0.25">
      <c r="A9" s="20">
        <v>2</v>
      </c>
      <c r="C9" s="20" t="s">
        <v>12</v>
      </c>
      <c r="D9" s="20">
        <f>AVERAGE(A8:A13)</f>
        <v>3.5</v>
      </c>
    </row>
    <row r="10" spans="1:10" x14ac:dyDescent="0.25">
      <c r="A10" s="20">
        <v>3</v>
      </c>
    </row>
    <row r="11" spans="1:10" x14ac:dyDescent="0.25">
      <c r="A11" s="20">
        <v>4</v>
      </c>
    </row>
    <row r="12" spans="1:10" x14ac:dyDescent="0.25">
      <c r="A12" s="20">
        <v>5</v>
      </c>
    </row>
    <row r="13" spans="1:10" x14ac:dyDescent="0.25">
      <c r="A13" s="20">
        <v>6</v>
      </c>
    </row>
    <row r="15" spans="1:10" x14ac:dyDescent="0.25">
      <c r="I15" s="18" t="s">
        <v>14</v>
      </c>
    </row>
    <row r="16" spans="1:10" x14ac:dyDescent="0.25">
      <c r="A16" s="19" t="s">
        <v>13</v>
      </c>
      <c r="C16" s="19" t="s">
        <v>11</v>
      </c>
      <c r="D16" s="20"/>
      <c r="I16" s="19" t="s">
        <v>15</v>
      </c>
      <c r="J16" s="19" t="s">
        <v>16</v>
      </c>
    </row>
    <row r="17" spans="1:10" x14ac:dyDescent="0.25">
      <c r="A17" s="20">
        <v>10</v>
      </c>
      <c r="C17" s="20" t="s">
        <v>10</v>
      </c>
      <c r="D17" s="20">
        <f>MEDIAN(A17:A52)</f>
        <v>37.5</v>
      </c>
      <c r="I17" s="20">
        <v>10</v>
      </c>
      <c r="J17" s="20">
        <f t="array" ref="J17:J23">FREQUENCY(A17:A52,I17:I22)</f>
        <v>2</v>
      </c>
    </row>
    <row r="18" spans="1:10" x14ac:dyDescent="0.25">
      <c r="A18" s="20">
        <v>10</v>
      </c>
      <c r="C18" s="20" t="s">
        <v>12</v>
      </c>
      <c r="D18" s="20">
        <f>AVERAGE(A17:A52)</f>
        <v>37.5</v>
      </c>
      <c r="I18" s="20">
        <f>I17+10</f>
        <v>20</v>
      </c>
      <c r="J18" s="20">
        <v>5</v>
      </c>
    </row>
    <row r="19" spans="1:10" x14ac:dyDescent="0.25">
      <c r="A19" s="20">
        <v>15</v>
      </c>
      <c r="I19" s="20">
        <f>I18+10</f>
        <v>30</v>
      </c>
      <c r="J19" s="20">
        <v>7</v>
      </c>
    </row>
    <row r="20" spans="1:10" x14ac:dyDescent="0.25">
      <c r="A20" s="20">
        <v>15</v>
      </c>
      <c r="I20" s="20">
        <f>I19+10</f>
        <v>40</v>
      </c>
      <c r="J20" s="20">
        <v>8</v>
      </c>
    </row>
    <row r="21" spans="1:10" x14ac:dyDescent="0.25">
      <c r="A21" s="20">
        <v>20</v>
      </c>
      <c r="I21" s="20">
        <f>I20+10</f>
        <v>50</v>
      </c>
      <c r="J21" s="20">
        <v>7</v>
      </c>
    </row>
    <row r="22" spans="1:10" x14ac:dyDescent="0.25">
      <c r="A22" s="20">
        <v>20</v>
      </c>
      <c r="I22" s="20">
        <f>I21+10</f>
        <v>60</v>
      </c>
      <c r="J22" s="20">
        <v>5</v>
      </c>
    </row>
    <row r="23" spans="1:10" x14ac:dyDescent="0.25">
      <c r="A23" s="20">
        <v>20</v>
      </c>
      <c r="I23" s="20"/>
      <c r="J23" s="20">
        <v>2</v>
      </c>
    </row>
    <row r="24" spans="1:10" x14ac:dyDescent="0.25">
      <c r="A24" s="20">
        <v>25</v>
      </c>
    </row>
    <row r="25" spans="1:10" x14ac:dyDescent="0.25">
      <c r="A25" s="20">
        <v>25</v>
      </c>
    </row>
    <row r="26" spans="1:10" x14ac:dyDescent="0.25">
      <c r="A26" s="20">
        <v>25</v>
      </c>
    </row>
    <row r="27" spans="1:10" x14ac:dyDescent="0.25">
      <c r="A27" s="20">
        <v>25</v>
      </c>
    </row>
    <row r="28" spans="1:10" x14ac:dyDescent="0.25">
      <c r="A28" s="20">
        <v>30</v>
      </c>
    </row>
    <row r="29" spans="1:10" x14ac:dyDescent="0.25">
      <c r="A29" s="20">
        <v>30</v>
      </c>
    </row>
    <row r="30" spans="1:10" x14ac:dyDescent="0.25">
      <c r="A30" s="20">
        <v>30</v>
      </c>
    </row>
    <row r="31" spans="1:10" x14ac:dyDescent="0.25">
      <c r="A31" s="20">
        <v>35</v>
      </c>
    </row>
    <row r="32" spans="1:10" x14ac:dyDescent="0.25">
      <c r="A32" s="20">
        <v>35</v>
      </c>
    </row>
    <row r="33" spans="1:1" x14ac:dyDescent="0.25">
      <c r="A33" s="20">
        <v>35</v>
      </c>
    </row>
    <row r="34" spans="1:1" x14ac:dyDescent="0.25">
      <c r="A34" s="20">
        <v>37.5</v>
      </c>
    </row>
    <row r="35" spans="1:1" x14ac:dyDescent="0.25">
      <c r="A35" s="20">
        <v>37.5</v>
      </c>
    </row>
    <row r="36" spans="1:1" x14ac:dyDescent="0.25">
      <c r="A36" s="20">
        <v>40</v>
      </c>
    </row>
    <row r="37" spans="1:1" x14ac:dyDescent="0.25">
      <c r="A37" s="20">
        <v>40</v>
      </c>
    </row>
    <row r="38" spans="1:1" x14ac:dyDescent="0.25">
      <c r="A38" s="20">
        <v>40</v>
      </c>
    </row>
    <row r="39" spans="1:1" x14ac:dyDescent="0.25">
      <c r="A39" s="20">
        <v>45</v>
      </c>
    </row>
    <row r="40" spans="1:1" x14ac:dyDescent="0.25">
      <c r="A40" s="20">
        <v>45</v>
      </c>
    </row>
    <row r="41" spans="1:1" x14ac:dyDescent="0.25">
      <c r="A41" s="20">
        <v>45</v>
      </c>
    </row>
    <row r="42" spans="1:1" x14ac:dyDescent="0.25">
      <c r="A42" s="20">
        <v>45</v>
      </c>
    </row>
    <row r="43" spans="1:1" x14ac:dyDescent="0.25">
      <c r="A43" s="20">
        <v>50</v>
      </c>
    </row>
    <row r="44" spans="1:1" x14ac:dyDescent="0.25">
      <c r="A44" s="20">
        <v>50</v>
      </c>
    </row>
    <row r="45" spans="1:1" x14ac:dyDescent="0.25">
      <c r="A45" s="20">
        <v>50</v>
      </c>
    </row>
    <row r="46" spans="1:1" x14ac:dyDescent="0.25">
      <c r="A46" s="20">
        <v>55</v>
      </c>
    </row>
    <row r="47" spans="1:1" x14ac:dyDescent="0.25">
      <c r="A47" s="20">
        <v>55</v>
      </c>
    </row>
    <row r="48" spans="1:1" x14ac:dyDescent="0.25">
      <c r="A48" s="20">
        <v>60</v>
      </c>
    </row>
    <row r="49" spans="1:1" x14ac:dyDescent="0.25">
      <c r="A49" s="20">
        <v>60</v>
      </c>
    </row>
    <row r="50" spans="1:1" x14ac:dyDescent="0.25">
      <c r="A50" s="20">
        <v>60</v>
      </c>
    </row>
    <row r="51" spans="1:1" x14ac:dyDescent="0.25">
      <c r="A51" s="20">
        <v>65</v>
      </c>
    </row>
    <row r="52" spans="1:1" x14ac:dyDescent="0.25">
      <c r="A52" s="20">
        <v>65</v>
      </c>
    </row>
  </sheetData>
  <sortState ref="A15:A50">
    <sortCondition ref="A14"/>
  </sortState>
  <hyperlinks>
    <hyperlink ref="A1:E1" r:id="rId1" display="Файл скачан с сайта excel2.ru &gt;&gt;&gt;"/>
    <hyperlink ref="A2" r:id="rId2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0" customWidth="1"/>
    <col min="2" max="16384" width="9.140625" style="10" hidden="1"/>
  </cols>
  <sheetData>
    <row r="1" spans="1:7" ht="36.75" customHeight="1" x14ac:dyDescent="0.25">
      <c r="A1" s="76" t="s">
        <v>2</v>
      </c>
      <c r="B1" s="76"/>
      <c r="C1" s="76"/>
      <c r="D1" s="76"/>
      <c r="E1" s="76"/>
      <c r="F1" s="76"/>
      <c r="G1" s="76"/>
    </row>
    <row r="2" spans="1:7" ht="107.25" customHeight="1" x14ac:dyDescent="0.25">
      <c r="A2" s="11" t="s">
        <v>3</v>
      </c>
    </row>
    <row r="3" spans="1:7" ht="105" customHeight="1" x14ac:dyDescent="0.25">
      <c r="A3" s="11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Пример-Студенты</vt:lpstr>
      <vt:lpstr>ПРОЦЕНТИЛЬ.ВКЛ</vt:lpstr>
      <vt:lpstr>Кривая процентилей</vt:lpstr>
      <vt:lpstr>Медиана-выборка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2024-12-30T08:21:42Z</dcterms:modified>
</cp:coreProperties>
</file>