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60" windowWidth="18795" windowHeight="11700" tabRatio="779"/>
  </bookViews>
  <sheets>
    <sheet name="Бета" sheetId="17" r:id="rId1"/>
    <sheet name="ОХ" sheetId="18" r:id="rId2"/>
    <sheet name="EXCEL2.RU" sheetId="3" r:id="rId3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eng" localSheetId="1" hidden="1">1</definedName>
    <definedName name="solver_neg" localSheetId="0" hidden="1">1</definedName>
    <definedName name="solver_neg" localSheetId="1" hidden="1">1</definedName>
    <definedName name="solver_num" localSheetId="0" hidden="1">0</definedName>
    <definedName name="solver_num" localSheetId="1" hidden="1">0</definedName>
    <definedName name="solver_opt" localSheetId="0" hidden="1">Бета!#REF!</definedName>
    <definedName name="solver_opt" localSheetId="1" hidden="1">ОХ!#REF!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J36" i="18" l="1"/>
  <c r="I36" i="18"/>
  <c r="I37" i="18" s="1"/>
  <c r="I35" i="18"/>
  <c r="I31" i="18"/>
  <c r="A20" i="18" l="1"/>
  <c r="I6" i="18"/>
  <c r="D18" i="18"/>
  <c r="E18" i="18"/>
  <c r="F18" i="18"/>
  <c r="G18" i="18"/>
  <c r="C18" i="18"/>
  <c r="D17" i="18"/>
  <c r="E17" i="18"/>
  <c r="F17" i="18"/>
  <c r="G17" i="18"/>
  <c r="C17" i="18"/>
  <c r="B20" i="18"/>
  <c r="B19" i="18"/>
  <c r="A12" i="18"/>
  <c r="A21" i="18" l="1"/>
  <c r="B12" i="18"/>
  <c r="C13" i="17"/>
  <c r="C27" i="17"/>
  <c r="I26" i="17"/>
  <c r="I46" i="17"/>
  <c r="C20" i="18" l="1"/>
  <c r="E20" i="18"/>
  <c r="G20" i="18"/>
  <c r="D20" i="18"/>
  <c r="F20" i="18"/>
  <c r="E19" i="18"/>
  <c r="G19" i="18"/>
  <c r="D19" i="18"/>
  <c r="F19" i="18"/>
  <c r="C19" i="18"/>
  <c r="A22" i="18"/>
  <c r="B21" i="18"/>
  <c r="A17" i="17"/>
  <c r="I31" i="17"/>
  <c r="D27" i="17"/>
  <c r="I36" i="17" l="1"/>
  <c r="I41" i="17"/>
  <c r="F21" i="18"/>
  <c r="E21" i="18"/>
  <c r="D21" i="18"/>
  <c r="C21" i="18"/>
  <c r="G21" i="18"/>
  <c r="A23" i="18"/>
  <c r="B22" i="18"/>
  <c r="A19" i="17"/>
  <c r="B17" i="17"/>
  <c r="H33" i="17"/>
  <c r="E22" i="18" l="1"/>
  <c r="D22" i="18"/>
  <c r="C22" i="18"/>
  <c r="G22" i="18"/>
  <c r="F22" i="18"/>
  <c r="A24" i="18"/>
  <c r="B23" i="18"/>
  <c r="B19" i="17"/>
  <c r="A22" i="17" s="1"/>
  <c r="B22" i="17" s="1"/>
  <c r="H38" i="17"/>
  <c r="D23" i="18" l="1"/>
  <c r="C23" i="18"/>
  <c r="G23" i="18"/>
  <c r="F23" i="18"/>
  <c r="E23" i="18"/>
  <c r="A25" i="18"/>
  <c r="B24" i="18"/>
  <c r="B28" i="17"/>
  <c r="C24" i="18" l="1"/>
  <c r="G24" i="18"/>
  <c r="F24" i="18"/>
  <c r="E24" i="18"/>
  <c r="D24" i="18"/>
  <c r="A26" i="18"/>
  <c r="B25" i="18"/>
  <c r="D28" i="17"/>
  <c r="C28" i="17"/>
  <c r="B29" i="17"/>
  <c r="F25" i="18" l="1"/>
  <c r="E25" i="18"/>
  <c r="D25" i="18"/>
  <c r="C25" i="18"/>
  <c r="G25" i="18"/>
  <c r="A27" i="18"/>
  <c r="B26" i="18"/>
  <c r="D29" i="17"/>
  <c r="C29" i="17"/>
  <c r="B30" i="17"/>
  <c r="E26" i="18" l="1"/>
  <c r="D26" i="18"/>
  <c r="C26" i="18"/>
  <c r="G26" i="18"/>
  <c r="F26" i="18"/>
  <c r="A28" i="18"/>
  <c r="B27" i="18"/>
  <c r="D30" i="17"/>
  <c r="C30" i="17"/>
  <c r="B31" i="17"/>
  <c r="D27" i="18" l="1"/>
  <c r="C27" i="18"/>
  <c r="G27" i="18"/>
  <c r="F27" i="18"/>
  <c r="E27" i="18"/>
  <c r="A29" i="18"/>
  <c r="B28" i="18"/>
  <c r="D31" i="17"/>
  <c r="C31" i="17"/>
  <c r="B32" i="17"/>
  <c r="C28" i="18" l="1"/>
  <c r="G28" i="18"/>
  <c r="F28" i="18"/>
  <c r="E28" i="18"/>
  <c r="D28" i="18"/>
  <c r="A30" i="18"/>
  <c r="B29" i="18"/>
  <c r="D32" i="17"/>
  <c r="C32" i="17"/>
  <c r="B33" i="17"/>
  <c r="F29" i="18" l="1"/>
  <c r="E29" i="18"/>
  <c r="D29" i="18"/>
  <c r="C29" i="18"/>
  <c r="G29" i="18"/>
  <c r="A31" i="18"/>
  <c r="B30" i="18"/>
  <c r="D33" i="17"/>
  <c r="C33" i="17"/>
  <c r="B34" i="17"/>
  <c r="E30" i="18" l="1"/>
  <c r="D30" i="18"/>
  <c r="C30" i="18"/>
  <c r="G30" i="18"/>
  <c r="F30" i="18"/>
  <c r="A32" i="18"/>
  <c r="B31" i="18"/>
  <c r="D34" i="17"/>
  <c r="C34" i="17"/>
  <c r="B35" i="17"/>
  <c r="D31" i="18" l="1"/>
  <c r="C31" i="18"/>
  <c r="G31" i="18"/>
  <c r="F31" i="18"/>
  <c r="E31" i="18"/>
  <c r="A33" i="18"/>
  <c r="B32" i="18"/>
  <c r="D35" i="17"/>
  <c r="C35" i="17"/>
  <c r="B36" i="17"/>
  <c r="C32" i="18" l="1"/>
  <c r="G32" i="18"/>
  <c r="F32" i="18"/>
  <c r="E32" i="18"/>
  <c r="D32" i="18"/>
  <c r="A34" i="18"/>
  <c r="B33" i="18"/>
  <c r="D36" i="17"/>
  <c r="C36" i="17"/>
  <c r="B37" i="17"/>
  <c r="F33" i="18" l="1"/>
  <c r="E33" i="18"/>
  <c r="D33" i="18"/>
  <c r="C33" i="18"/>
  <c r="G33" i="18"/>
  <c r="A35" i="18"/>
  <c r="B34" i="18"/>
  <c r="D37" i="17"/>
  <c r="C37" i="17"/>
  <c r="B38" i="17"/>
  <c r="E34" i="18" l="1"/>
  <c r="D34" i="18"/>
  <c r="C34" i="18"/>
  <c r="G34" i="18"/>
  <c r="F34" i="18"/>
  <c r="A36" i="18"/>
  <c r="B35" i="18"/>
  <c r="D38" i="17"/>
  <c r="C38" i="17"/>
  <c r="B39" i="17"/>
  <c r="D35" i="18" l="1"/>
  <c r="C35" i="18"/>
  <c r="G35" i="18"/>
  <c r="F35" i="18"/>
  <c r="E35" i="18"/>
  <c r="A37" i="18"/>
  <c r="B36" i="18"/>
  <c r="D39" i="17"/>
  <c r="C39" i="17"/>
  <c r="B40" i="17"/>
  <c r="D40" i="17" s="1"/>
  <c r="C36" i="18" l="1"/>
  <c r="G36" i="18"/>
  <c r="F36" i="18"/>
  <c r="E36" i="18"/>
  <c r="D36" i="18"/>
  <c r="A38" i="18"/>
  <c r="B37" i="18"/>
  <c r="C40" i="17"/>
  <c r="B41" i="17"/>
  <c r="D41" i="17" s="1"/>
  <c r="F37" i="18" l="1"/>
  <c r="E37" i="18"/>
  <c r="D37" i="18"/>
  <c r="C37" i="18"/>
  <c r="G37" i="18"/>
  <c r="A39" i="18"/>
  <c r="B38" i="18"/>
  <c r="C41" i="17"/>
  <c r="B42" i="17"/>
  <c r="D42" i="17" s="1"/>
  <c r="E38" i="18" l="1"/>
  <c r="D38" i="18"/>
  <c r="C38" i="18"/>
  <c r="G38" i="18"/>
  <c r="F38" i="18"/>
  <c r="A40" i="18"/>
  <c r="B39" i="18"/>
  <c r="C42" i="17"/>
  <c r="B43" i="17"/>
  <c r="D43" i="17" s="1"/>
  <c r="D39" i="18" l="1"/>
  <c r="C39" i="18"/>
  <c r="G39" i="18"/>
  <c r="F39" i="18"/>
  <c r="E39" i="18"/>
  <c r="A41" i="18"/>
  <c r="B40" i="18"/>
  <c r="C43" i="17"/>
  <c r="B44" i="17"/>
  <c r="D44" i="17" s="1"/>
  <c r="C40" i="18" l="1"/>
  <c r="G40" i="18"/>
  <c r="F40" i="18"/>
  <c r="E40" i="18"/>
  <c r="D40" i="18"/>
  <c r="A42" i="18"/>
  <c r="B41" i="18"/>
  <c r="C44" i="17"/>
  <c r="B45" i="17"/>
  <c r="D45" i="17" s="1"/>
  <c r="F41" i="18" l="1"/>
  <c r="E41" i="18"/>
  <c r="D41" i="18"/>
  <c r="C41" i="18"/>
  <c r="G41" i="18"/>
  <c r="A43" i="18"/>
  <c r="B42" i="18"/>
  <c r="C45" i="17"/>
  <c r="B46" i="17"/>
  <c r="D46" i="17" s="1"/>
  <c r="E42" i="18" l="1"/>
  <c r="D42" i="18"/>
  <c r="C42" i="18"/>
  <c r="G42" i="18"/>
  <c r="F42" i="18"/>
  <c r="A44" i="18"/>
  <c r="B43" i="18"/>
  <c r="C46" i="17"/>
  <c r="B47" i="17"/>
  <c r="D47" i="17" s="1"/>
  <c r="D43" i="18" l="1"/>
  <c r="C43" i="18"/>
  <c r="G43" i="18"/>
  <c r="F43" i="18"/>
  <c r="E43" i="18"/>
  <c r="A45" i="18"/>
  <c r="B44" i="18"/>
  <c r="C47" i="17"/>
  <c r="B48" i="17"/>
  <c r="D48" i="17" s="1"/>
  <c r="C44" i="18" l="1"/>
  <c r="G44" i="18"/>
  <c r="F44" i="18"/>
  <c r="E44" i="18"/>
  <c r="D44" i="18"/>
  <c r="A46" i="18"/>
  <c r="B45" i="18"/>
  <c r="C48" i="17"/>
  <c r="B49" i="17"/>
  <c r="D49" i="17" s="1"/>
  <c r="F45" i="18" l="1"/>
  <c r="E45" i="18"/>
  <c r="D45" i="18"/>
  <c r="C45" i="18"/>
  <c r="G45" i="18"/>
  <c r="A47" i="18"/>
  <c r="B46" i="18"/>
  <c r="C49" i="17"/>
  <c r="B50" i="17"/>
  <c r="D50" i="17" s="1"/>
  <c r="E46" i="18" l="1"/>
  <c r="D46" i="18"/>
  <c r="C46" i="18"/>
  <c r="G46" i="18"/>
  <c r="F46" i="18"/>
  <c r="A48" i="18"/>
  <c r="B47" i="18"/>
  <c r="C50" i="17"/>
  <c r="B51" i="17"/>
  <c r="D51" i="17" s="1"/>
  <c r="D47" i="18" l="1"/>
  <c r="C47" i="18"/>
  <c r="G47" i="18"/>
  <c r="F47" i="18"/>
  <c r="E47" i="18"/>
  <c r="A49" i="18"/>
  <c r="B48" i="18"/>
  <c r="B52" i="17"/>
  <c r="C51" i="17"/>
  <c r="C48" i="18" l="1"/>
  <c r="G48" i="18"/>
  <c r="F48" i="18"/>
  <c r="E48" i="18"/>
  <c r="D48" i="18"/>
  <c r="A50" i="18"/>
  <c r="B49" i="18"/>
  <c r="C52" i="17"/>
  <c r="D52" i="17"/>
  <c r="B53" i="17"/>
  <c r="F49" i="18" l="1"/>
  <c r="E49" i="18"/>
  <c r="D49" i="18"/>
  <c r="C49" i="18"/>
  <c r="G49" i="18"/>
  <c r="A51" i="18"/>
  <c r="B50" i="18"/>
  <c r="C53" i="17"/>
  <c r="D53" i="17"/>
  <c r="B54" i="17"/>
  <c r="E50" i="18" l="1"/>
  <c r="D50" i="18"/>
  <c r="C50" i="18"/>
  <c r="G50" i="18"/>
  <c r="F50" i="18"/>
  <c r="A52" i="18"/>
  <c r="B51" i="18"/>
  <c r="C54" i="17"/>
  <c r="D54" i="17"/>
  <c r="B55" i="17"/>
  <c r="D51" i="18" l="1"/>
  <c r="C51" i="18"/>
  <c r="G51" i="18"/>
  <c r="F51" i="18"/>
  <c r="E51" i="18"/>
  <c r="A53" i="18"/>
  <c r="B52" i="18"/>
  <c r="C55" i="17"/>
  <c r="D55" i="17"/>
  <c r="B56" i="17"/>
  <c r="C52" i="18" l="1"/>
  <c r="G52" i="18"/>
  <c r="F52" i="18"/>
  <c r="E52" i="18"/>
  <c r="D52" i="18"/>
  <c r="A54" i="18"/>
  <c r="B53" i="18"/>
  <c r="C56" i="17"/>
  <c r="D56" i="17"/>
  <c r="B57" i="17"/>
  <c r="F53" i="18" l="1"/>
  <c r="E53" i="18"/>
  <c r="D53" i="18"/>
  <c r="C53" i="18"/>
  <c r="G53" i="18"/>
  <c r="A55" i="18"/>
  <c r="B54" i="18"/>
  <c r="C57" i="17"/>
  <c r="D57" i="17"/>
  <c r="B58" i="17"/>
  <c r="C54" i="18" l="1"/>
  <c r="G54" i="18"/>
  <c r="E54" i="18"/>
  <c r="D54" i="18"/>
  <c r="F54" i="18"/>
  <c r="A56" i="18"/>
  <c r="B55" i="18"/>
  <c r="C58" i="17"/>
  <c r="D58" i="17"/>
  <c r="B59" i="17"/>
  <c r="F55" i="18" l="1"/>
  <c r="D55" i="18"/>
  <c r="C55" i="18"/>
  <c r="G55" i="18"/>
  <c r="E55" i="18"/>
  <c r="A57" i="18"/>
  <c r="B56" i="18"/>
  <c r="C59" i="17"/>
  <c r="D59" i="17"/>
  <c r="B60" i="17"/>
  <c r="E56" i="18" l="1"/>
  <c r="G56" i="18"/>
  <c r="F56" i="18"/>
  <c r="C56" i="18"/>
  <c r="D56" i="18"/>
  <c r="A58" i="18"/>
  <c r="B58" i="18" s="1"/>
  <c r="B57" i="18"/>
  <c r="C60" i="17"/>
  <c r="D60" i="17"/>
  <c r="B61" i="17"/>
  <c r="F57" i="18" l="1"/>
  <c r="E57" i="18"/>
  <c r="D57" i="18"/>
  <c r="C57" i="18"/>
  <c r="G57" i="18"/>
  <c r="E58" i="18"/>
  <c r="D58" i="18"/>
  <c r="C58" i="18"/>
  <c r="G58" i="18"/>
  <c r="F58" i="18"/>
  <c r="B62" i="17"/>
  <c r="B63" i="17" s="1"/>
  <c r="C61" i="17"/>
  <c r="D61" i="17"/>
  <c r="C62" i="17" l="1"/>
  <c r="D62" i="17"/>
  <c r="D63" i="17"/>
  <c r="C63" i="17"/>
  <c r="B64" i="17"/>
  <c r="C64" i="17" l="1"/>
  <c r="D64" i="17"/>
  <c r="B65" i="17"/>
  <c r="D65" i="17" l="1"/>
  <c r="C65" i="17"/>
  <c r="B66" i="17"/>
  <c r="C66" i="17" l="1"/>
  <c r="B67" i="17"/>
  <c r="D66" i="17"/>
  <c r="B68" i="17" l="1"/>
  <c r="D67" i="17"/>
  <c r="C67" i="17"/>
  <c r="B69" i="17" l="1"/>
  <c r="D68" i="17"/>
  <c r="C68" i="17"/>
  <c r="B70" i="17" l="1"/>
  <c r="D69" i="17"/>
  <c r="C69" i="17"/>
  <c r="B71" i="17" l="1"/>
  <c r="D70" i="17"/>
  <c r="C70" i="17"/>
  <c r="B72" i="17" l="1"/>
  <c r="D71" i="17"/>
  <c r="C71" i="17"/>
  <c r="B73" i="17" l="1"/>
  <c r="D72" i="17"/>
  <c r="C72" i="17"/>
  <c r="B74" i="17" l="1"/>
  <c r="D73" i="17"/>
  <c r="C73" i="17"/>
  <c r="B75" i="17" l="1"/>
  <c r="D74" i="17"/>
  <c r="C74" i="17"/>
  <c r="B76" i="17" l="1"/>
  <c r="D75" i="17"/>
  <c r="C75" i="17"/>
  <c r="G30" i="17" l="1"/>
  <c r="H30" i="17" s="1"/>
  <c r="G35" i="17"/>
  <c r="H35" i="17" s="1"/>
  <c r="H36" i="17" s="1"/>
  <c r="B77" i="17"/>
  <c r="D76" i="17"/>
  <c r="C76" i="17"/>
  <c r="H31" i="17"/>
  <c r="B78" i="17" l="1"/>
  <c r="D77" i="17"/>
  <c r="C77" i="17"/>
  <c r="B79" i="17" l="1"/>
  <c r="D78" i="17"/>
  <c r="C78" i="17"/>
  <c r="B80" i="17" l="1"/>
  <c r="D79" i="17"/>
  <c r="C79" i="17"/>
  <c r="B81" i="17" l="1"/>
  <c r="D80" i="17"/>
  <c r="C80" i="17"/>
  <c r="B82" i="17" l="1"/>
  <c r="D81" i="17"/>
  <c r="C81" i="17"/>
  <c r="B83" i="17" l="1"/>
  <c r="D82" i="17"/>
  <c r="C82" i="17"/>
  <c r="B84" i="17" l="1"/>
  <c r="D83" i="17"/>
  <c r="C83" i="17"/>
  <c r="B85" i="17" l="1"/>
  <c r="D84" i="17"/>
  <c r="C84" i="17"/>
  <c r="B86" i="17" l="1"/>
  <c r="D85" i="17"/>
  <c r="C85" i="17"/>
  <c r="B87" i="17" l="1"/>
  <c r="D86" i="17"/>
  <c r="C86" i="17"/>
  <c r="B88" i="17" l="1"/>
  <c r="D87" i="17"/>
  <c r="C87" i="17"/>
  <c r="B89" i="17" l="1"/>
  <c r="D88" i="17"/>
  <c r="C88" i="17"/>
  <c r="B90" i="17" l="1"/>
  <c r="D89" i="17"/>
  <c r="C89" i="17"/>
  <c r="B91" i="17" l="1"/>
  <c r="D90" i="17"/>
  <c r="C90" i="17"/>
  <c r="B92" i="17" l="1"/>
  <c r="D91" i="17"/>
  <c r="C91" i="17"/>
  <c r="B93" i="17" l="1"/>
  <c r="D92" i="17"/>
  <c r="C92" i="17"/>
  <c r="B94" i="17" l="1"/>
  <c r="D93" i="17"/>
  <c r="C93" i="17"/>
  <c r="B95" i="17" l="1"/>
  <c r="D94" i="17"/>
  <c r="C94" i="17"/>
  <c r="B96" i="17" l="1"/>
  <c r="D95" i="17"/>
  <c r="C95" i="17"/>
  <c r="B97" i="17" l="1"/>
  <c r="D96" i="17"/>
  <c r="C96" i="17"/>
  <c r="B98" i="17" l="1"/>
  <c r="D97" i="17"/>
  <c r="C97" i="17"/>
  <c r="B99" i="17" l="1"/>
  <c r="D98" i="17"/>
  <c r="C98" i="17"/>
  <c r="B100" i="17" l="1"/>
  <c r="D99" i="17"/>
  <c r="C99" i="17"/>
  <c r="B101" i="17" l="1"/>
  <c r="D100" i="17"/>
  <c r="C100" i="17"/>
  <c r="G40" i="17" l="1"/>
  <c r="H40" i="17" s="1"/>
  <c r="H41" i="17" s="1"/>
  <c r="B102" i="17"/>
  <c r="D101" i="17"/>
  <c r="C101" i="17"/>
  <c r="B103" i="17" l="1"/>
  <c r="D102" i="17"/>
  <c r="C102" i="17"/>
  <c r="B104" i="17" l="1"/>
  <c r="D103" i="17"/>
  <c r="C103" i="17"/>
  <c r="B105" i="17" l="1"/>
  <c r="D104" i="17"/>
  <c r="C104" i="17"/>
  <c r="B106" i="17" l="1"/>
  <c r="D105" i="17"/>
  <c r="C105" i="17"/>
  <c r="B107" i="17" l="1"/>
  <c r="D106" i="17"/>
  <c r="C106" i="17"/>
  <c r="B108" i="17" l="1"/>
  <c r="D107" i="17"/>
  <c r="C107" i="17"/>
  <c r="B109" i="17" l="1"/>
  <c r="D108" i="17"/>
  <c r="C108" i="17"/>
  <c r="B110" i="17" l="1"/>
  <c r="D109" i="17"/>
  <c r="C109" i="17"/>
  <c r="B111" i="17" l="1"/>
  <c r="D110" i="17"/>
  <c r="C110" i="17"/>
  <c r="B112" i="17" l="1"/>
  <c r="D111" i="17"/>
  <c r="C111" i="17"/>
  <c r="B113" i="17" l="1"/>
  <c r="D112" i="17"/>
  <c r="C112" i="17"/>
  <c r="B114" i="17" l="1"/>
  <c r="D113" i="17"/>
  <c r="C113" i="17"/>
  <c r="G45" i="17" l="1"/>
  <c r="H45" i="17" s="1"/>
  <c r="H46" i="17" s="1"/>
  <c r="B115" i="17"/>
  <c r="D114" i="17"/>
  <c r="C114" i="17"/>
  <c r="B116" i="17" l="1"/>
  <c r="D115" i="17"/>
  <c r="C115" i="17"/>
  <c r="B117" i="17" l="1"/>
  <c r="D116" i="17"/>
  <c r="C116" i="17"/>
  <c r="B118" i="17" l="1"/>
  <c r="D117" i="17"/>
  <c r="C117" i="17"/>
  <c r="B119" i="17" l="1"/>
  <c r="D118" i="17"/>
  <c r="C118" i="17"/>
  <c r="B120" i="17" l="1"/>
  <c r="D119" i="17"/>
  <c r="C119" i="17"/>
  <c r="B121" i="17" l="1"/>
  <c r="D120" i="17"/>
  <c r="C120" i="17"/>
  <c r="B122" i="17" l="1"/>
  <c r="D121" i="17"/>
  <c r="C121" i="17"/>
  <c r="B123" i="17" l="1"/>
  <c r="D122" i="17"/>
  <c r="C122" i="17"/>
  <c r="B124" i="17" l="1"/>
  <c r="D123" i="17"/>
  <c r="C123" i="17"/>
  <c r="B125" i="17" l="1"/>
  <c r="D124" i="17"/>
  <c r="C124" i="17"/>
  <c r="B126" i="17" l="1"/>
  <c r="D125" i="17"/>
  <c r="C125" i="17"/>
  <c r="B18" i="17" l="1" a="1"/>
  <c r="B18" i="17" s="1"/>
  <c r="A18" i="17" a="1"/>
  <c r="A18" i="17" s="1"/>
  <c r="D126" i="17"/>
  <c r="C126" i="17"/>
  <c r="E29" i="17" l="1"/>
  <c r="E87" i="17"/>
  <c r="E119" i="17"/>
  <c r="E35" i="17"/>
  <c r="E30" i="17"/>
  <c r="E113" i="17"/>
  <c r="E94" i="17"/>
  <c r="E37" i="17"/>
  <c r="E99" i="17"/>
  <c r="E122" i="17"/>
  <c r="E112" i="17"/>
  <c r="E93" i="17"/>
  <c r="E125" i="17"/>
  <c r="E124" i="17"/>
  <c r="E121" i="17"/>
  <c r="E34" i="17"/>
  <c r="E106" i="17"/>
  <c r="E101" i="17"/>
  <c r="E108" i="17"/>
  <c r="E103" i="17"/>
  <c r="E114" i="17"/>
  <c r="E104" i="17"/>
  <c r="E97" i="17"/>
  <c r="E126" i="17"/>
  <c r="E116" i="17"/>
  <c r="E115" i="17"/>
  <c r="E90" i="17"/>
  <c r="E109" i="17"/>
  <c r="E92" i="17"/>
  <c r="E32" i="17"/>
  <c r="E111" i="17"/>
  <c r="E98" i="17"/>
  <c r="E88" i="17"/>
  <c r="E105" i="17"/>
  <c r="E110" i="17"/>
  <c r="E100" i="17"/>
  <c r="E91" i="17"/>
  <c r="E123" i="17"/>
  <c r="E28" i="17"/>
  <c r="E38" i="17"/>
  <c r="E117" i="17"/>
  <c r="E86" i="17"/>
  <c r="E95" i="17"/>
  <c r="E27" i="17"/>
  <c r="E120" i="17"/>
  <c r="E89" i="17"/>
  <c r="E31" i="17"/>
  <c r="E107" i="17"/>
  <c r="E96" i="17"/>
  <c r="E118" i="17"/>
  <c r="E36" i="17"/>
  <c r="E33" i="17"/>
  <c r="E102" i="17"/>
  <c r="E40" i="17"/>
  <c r="E39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3" i="17"/>
  <c r="E62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</calcChain>
</file>

<file path=xl/sharedStrings.xml><?xml version="1.0" encoding="utf-8"?>
<sst xmlns="http://schemas.openxmlformats.org/spreadsheetml/2006/main" count="73" uniqueCount="57">
  <si>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</si>
  <si>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</si>
  <si>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</si>
  <si>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</si>
  <si>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</si>
  <si>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Для графика</t>
  </si>
  <si>
    <t>Размер выборки</t>
  </si>
  <si>
    <t>X</t>
  </si>
  <si>
    <t>№</t>
  </si>
  <si>
    <t>Двусторонний доверительный интервал</t>
  </si>
  <si>
    <t>Левая граница</t>
  </si>
  <si>
    <t>Правая граница</t>
  </si>
  <si>
    <t>x</t>
  </si>
  <si>
    <t>y</t>
  </si>
  <si>
    <t>мю=</t>
  </si>
  <si>
    <t>Выборка делается из нормального распределения</t>
  </si>
  <si>
    <t>Проверка гипотез о равенстве среднего значения распределения некоторому значению (стандартное отклонение известно)</t>
  </si>
  <si>
    <r>
      <t>Н</t>
    </r>
    <r>
      <rPr>
        <vertAlign val="subscript"/>
        <sz val="10"/>
        <rFont val="Calibri"/>
        <family val="2"/>
        <charset val="204"/>
        <scheme val="minor"/>
      </rPr>
      <t>0</t>
    </r>
    <r>
      <rPr>
        <sz val="10"/>
        <rFont val="Calibri"/>
        <family val="2"/>
        <charset val="204"/>
        <scheme val="minor"/>
      </rPr>
      <t>:</t>
    </r>
  </si>
  <si>
    <r>
      <t>Н</t>
    </r>
    <r>
      <rPr>
        <vertAlign val="sub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>:</t>
    </r>
  </si>
  <si>
    <r>
      <t xml:space="preserve">Уровень значимости </t>
    </r>
    <r>
      <rPr>
        <i/>
        <sz val="10"/>
        <rFont val="Calibri"/>
        <family val="2"/>
        <charset val="204"/>
        <scheme val="minor"/>
      </rPr>
      <t>a (ошибка первого рода)</t>
    </r>
  </si>
  <si>
    <t>Ошибка второго рода и кривые оперативной характеристики в MS EXCEL</t>
  </si>
  <si>
    <t>шаг по x</t>
  </si>
  <si>
    <t>D</t>
  </si>
  <si>
    <t>D=</t>
  </si>
  <si>
    <t>мю1=</t>
  </si>
  <si>
    <t>предполагаем, что истинное среднее известно</t>
  </si>
  <si>
    <t>Расчет ошибки второго рода для проверки гипотез о среднем значении (сигма известна)</t>
  </si>
  <si>
    <t>Стандартное нормальное распределение</t>
  </si>
  <si>
    <t>Сигма</t>
  </si>
  <si>
    <t>Стандартное распределение известно</t>
  </si>
  <si>
    <t>диапазон 3 сигма разбит на 35 точек графика</t>
  </si>
  <si>
    <t>ближайшие позиции</t>
  </si>
  <si>
    <t>Мощность теста</t>
  </si>
  <si>
    <t>вероятности</t>
  </si>
  <si>
    <r>
      <t xml:space="preserve">Ошибка второго рода </t>
    </r>
    <r>
      <rPr>
        <sz val="10"/>
        <rFont val="Symbol"/>
        <family val="1"/>
        <charset val="2"/>
      </rPr>
      <t>b</t>
    </r>
  </si>
  <si>
    <r>
      <t>Среднее по H</t>
    </r>
    <r>
      <rPr>
        <vertAlign val="subscript"/>
        <sz val="10"/>
        <rFont val="Calibri"/>
        <family val="2"/>
        <charset val="204"/>
        <scheme val="minor"/>
      </rPr>
      <t>0</t>
    </r>
  </si>
  <si>
    <r>
      <t>Среднее по H</t>
    </r>
    <r>
      <rPr>
        <vertAlign val="subscript"/>
        <sz val="10"/>
        <rFont val="Calibri"/>
        <family val="2"/>
        <charset val="204"/>
        <scheme val="minor"/>
      </rPr>
      <t>1</t>
    </r>
  </si>
  <si>
    <t>Площадь = ошибке II рода</t>
  </si>
  <si>
    <t>предполагаем, что эта гипотеза не верна</t>
  </si>
  <si>
    <t>Распр. по H0</t>
  </si>
  <si>
    <t>Распр. по H1</t>
  </si>
  <si>
    <t>d</t>
  </si>
  <si>
    <t>Размер выборки ni</t>
  </si>
  <si>
    <t>Зависимость ошибки второго рода от размера выборки и от расстояния между средним по H0 и по H1</t>
  </si>
  <si>
    <r>
      <t xml:space="preserve">Ö  </t>
    </r>
    <r>
      <rPr>
        <sz val="10"/>
        <rFont val="Arial"/>
        <family val="2"/>
        <charset val="204"/>
      </rPr>
      <t>n</t>
    </r>
  </si>
  <si>
    <r>
      <t xml:space="preserve">Ошибка второго рода </t>
    </r>
    <r>
      <rPr>
        <b/>
        <sz val="10"/>
        <rFont val="Symbol"/>
        <family val="1"/>
        <charset val="2"/>
      </rPr>
      <t>b</t>
    </r>
  </si>
  <si>
    <t>Ошибка первого рода</t>
  </si>
  <si>
    <t>Использование ОХ для определения размера выборки, необходимой для заданной мощности теста</t>
  </si>
  <si>
    <t>абсолютная разница между истинным значением мю и мю0</t>
  </si>
  <si>
    <t>стандартное отклонение (известно)</t>
  </si>
  <si>
    <t>ошибка первого рода</t>
  </si>
  <si>
    <t>относительная разница между истинным значением мю и мю0</t>
  </si>
  <si>
    <t>Требуемая ошибка второго рода</t>
  </si>
  <si>
    <t>размер выборки (переменная)</t>
  </si>
  <si>
    <t>требуемая мощность теста</t>
  </si>
  <si>
    <t>Для Подбора параметра, д.б. близко к 0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</si>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</sst>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.0000"/>
    <numFmt numFmtId="166" formatCode="0.000"/>
    <numFmt numFmtId="167" formatCode="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  <font>
      <vertAlign val="subscript"/>
      <sz val="10"/>
      <name val="Calibri"/>
      <family val="2"/>
      <charset val="204"/>
      <scheme val="minor"/>
    </font>
    <font>
      <sz val="10"/>
      <name val="Symbol"/>
      <family val="1"/>
      <charset val="2"/>
    </font>
    <font>
      <b/>
      <sz val="10"/>
      <name val="Symbol"/>
      <family val="1"/>
      <charset val="2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5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2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3" fillId="0" borderId="0" xfId="1" applyFont="1"/>
    <xf numFmtId="0" fontId="11" fillId="0" borderId="0" xfId="1" applyFont="1"/>
    <xf numFmtId="0" fontId="10" fillId="0" borderId="1" xfId="1" applyFont="1" applyBorder="1"/>
    <xf numFmtId="0" fontId="13" fillId="0" borderId="1" xfId="1" applyFont="1" applyBorder="1"/>
    <xf numFmtId="0" fontId="13" fillId="5" borderId="1" xfId="1" applyFont="1" applyFill="1" applyBorder="1"/>
    <xf numFmtId="0" fontId="13" fillId="0" borderId="1" xfId="1" applyFont="1" applyBorder="1" applyAlignment="1">
      <alignment wrapText="1"/>
    </xf>
    <xf numFmtId="165" fontId="13" fillId="0" borderId="0" xfId="1" applyNumberFormat="1" applyFont="1"/>
    <xf numFmtId="165" fontId="13" fillId="0" borderId="1" xfId="1" applyNumberFormat="1" applyFont="1" applyBorder="1"/>
    <xf numFmtId="165" fontId="13" fillId="0" borderId="0" xfId="1" applyNumberFormat="1" applyFont="1" applyBorder="1"/>
    <xf numFmtId="1" fontId="13" fillId="0" borderId="0" xfId="1" applyNumberFormat="1" applyFont="1"/>
    <xf numFmtId="0" fontId="10" fillId="6" borderId="0" xfId="1" applyFont="1" applyFill="1"/>
    <xf numFmtId="0" fontId="15" fillId="6" borderId="0" xfId="0" applyFont="1" applyFill="1" applyAlignment="1">
      <alignment vertical="center"/>
    </xf>
    <xf numFmtId="166" fontId="13" fillId="0" borderId="1" xfId="1" applyNumberFormat="1" applyFont="1" applyBorder="1"/>
    <xf numFmtId="0" fontId="10" fillId="0" borderId="2" xfId="1" applyFont="1" applyBorder="1"/>
    <xf numFmtId="0" fontId="14" fillId="0" borderId="1" xfId="1" applyFont="1" applyBorder="1"/>
    <xf numFmtId="0" fontId="17" fillId="6" borderId="0" xfId="0" applyFont="1" applyFill="1" applyAlignment="1">
      <alignment vertical="center"/>
    </xf>
    <xf numFmtId="0" fontId="13" fillId="0" borderId="0" xfId="1" applyFont="1" applyAlignment="1">
      <alignment horizontal="right"/>
    </xf>
    <xf numFmtId="0" fontId="14" fillId="0" borderId="0" xfId="1" applyFont="1"/>
    <xf numFmtId="166" fontId="13" fillId="0" borderId="0" xfId="1" applyNumberFormat="1" applyFont="1"/>
    <xf numFmtId="2" fontId="16" fillId="0" borderId="0" xfId="1" applyNumberFormat="1" applyFont="1" applyBorder="1"/>
    <xf numFmtId="2" fontId="13" fillId="0" borderId="0" xfId="1" applyNumberFormat="1" applyFont="1" applyBorder="1"/>
    <xf numFmtId="2" fontId="13" fillId="0" borderId="0" xfId="1" applyNumberFormat="1" applyFont="1"/>
    <xf numFmtId="0" fontId="13" fillId="0" borderId="1" xfId="1" applyFont="1" applyBorder="1" applyAlignment="1">
      <alignment horizontal="right"/>
    </xf>
    <xf numFmtId="0" fontId="19" fillId="0" borderId="1" xfId="1" applyFont="1" applyBorder="1"/>
    <xf numFmtId="0" fontId="11" fillId="0" borderId="0" xfId="1" applyFont="1" applyFill="1"/>
    <xf numFmtId="0" fontId="13" fillId="0" borderId="0" xfId="1" applyFont="1" applyFill="1"/>
    <xf numFmtId="0" fontId="13" fillId="7" borderId="1" xfId="1" applyFont="1" applyFill="1" applyBorder="1"/>
    <xf numFmtId="2" fontId="13" fillId="5" borderId="1" xfId="1" applyNumberFormat="1" applyFont="1" applyFill="1" applyBorder="1"/>
    <xf numFmtId="166" fontId="13" fillId="0" borderId="1" xfId="1" applyNumberFormat="1" applyFont="1" applyFill="1" applyBorder="1"/>
    <xf numFmtId="165" fontId="13" fillId="6" borderId="1" xfId="1" applyNumberFormat="1" applyFont="1" applyFill="1" applyBorder="1"/>
    <xf numFmtId="0" fontId="13" fillId="0" borderId="1" xfId="1" applyFont="1" applyBorder="1" applyAlignment="1">
      <alignment vertical="top"/>
    </xf>
    <xf numFmtId="167" fontId="14" fillId="0" borderId="1" xfId="1" applyNumberFormat="1" applyFont="1" applyBorder="1"/>
    <xf numFmtId="2" fontId="13" fillId="0" borderId="1" xfId="1" applyNumberFormat="1" applyFont="1" applyBorder="1"/>
    <xf numFmtId="165" fontId="13" fillId="6" borderId="0" xfId="1" applyNumberFormat="1" applyFont="1" applyFill="1" applyBorder="1"/>
    <xf numFmtId="165" fontId="10" fillId="0" borderId="1" xfId="1" applyNumberFormat="1" applyFont="1" applyFill="1" applyBorder="1"/>
    <xf numFmtId="0" fontId="19" fillId="0" borderId="0" xfId="1" applyFont="1" applyAlignment="1">
      <alignment horizontal="left" indent="8"/>
    </xf>
    <xf numFmtId="165" fontId="10" fillId="0" borderId="2" xfId="1" applyNumberFormat="1" applyFont="1" applyFill="1" applyBorder="1"/>
    <xf numFmtId="2" fontId="10" fillId="0" borderId="1" xfId="1" applyNumberFormat="1" applyFont="1" applyBorder="1"/>
    <xf numFmtId="0" fontId="13" fillId="6" borderId="0" xfId="1" applyFont="1" applyFill="1"/>
    <xf numFmtId="0" fontId="10" fillId="6" borderId="0" xfId="1" applyFont="1" applyFill="1" applyBorder="1" applyAlignment="1"/>
    <xf numFmtId="0" fontId="13" fillId="5" borderId="0" xfId="1" applyFont="1" applyFill="1"/>
    <xf numFmtId="0" fontId="10" fillId="0" borderId="0" xfId="1" applyFont="1"/>
    <xf numFmtId="2" fontId="21" fillId="0" borderId="0" xfId="1" applyNumberFormat="1" applyFont="1"/>
    <xf numFmtId="0" fontId="13" fillId="8" borderId="0" xfId="1" applyFont="1" applyFill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Бета!$G$5</c:f>
          <c:strCache>
            <c:ptCount val="1"/>
            <c:pt idx="0">
              <c:v>Расчет ошибки второго рода для проверки гипотез о среднем значении (сигма известна)</c:v>
            </c:pt>
          </c:strCache>
        </c:strRef>
      </c:tx>
      <c:layout/>
      <c:overlay val="0"/>
      <c:txPr>
        <a:bodyPr/>
        <a:lstStyle/>
        <a:p>
          <a:pPr>
            <a:defRPr sz="14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1614180290271565E-2"/>
          <c:y val="0.17440171379102901"/>
          <c:w val="0.88905590932781386"/>
          <c:h val="0.62382990199029875"/>
        </c:manualLayout>
      </c:layout>
      <c:areaChart>
        <c:grouping val="standard"/>
        <c:varyColors val="0"/>
        <c:ser>
          <c:idx val="0"/>
          <c:order val="0"/>
          <c:tx>
            <c:strRef>
              <c:f>Бета!$E$26</c:f>
              <c:strCache>
                <c:ptCount val="1"/>
                <c:pt idx="0">
                  <c:v>Площадь = ошибке II рода</c:v>
                </c:pt>
              </c:strCache>
            </c:strRef>
          </c:tx>
          <c:spPr>
            <a:ln w="25400" cap="rnd">
              <a:noFill/>
              <a:prstDash val="solid"/>
              <a:round/>
            </a:ln>
          </c:spPr>
          <c:cat>
            <c:numRef>
              <c:f>Бета!$B$27:$B$126</c:f>
              <c:numCache>
                <c:formatCode>0.00</c:formatCode>
                <c:ptCount val="100"/>
                <c:pt idx="0">
                  <c:v>-3</c:v>
                </c:pt>
                <c:pt idx="1">
                  <c:v>-2.9142857142857141</c:v>
                </c:pt>
                <c:pt idx="2">
                  <c:v>-2.8285714285714283</c:v>
                </c:pt>
                <c:pt idx="3">
                  <c:v>-2.7428571428571424</c:v>
                </c:pt>
                <c:pt idx="4">
                  <c:v>-2.6571428571428566</c:v>
                </c:pt>
                <c:pt idx="5">
                  <c:v>-2.5714285714285707</c:v>
                </c:pt>
                <c:pt idx="6">
                  <c:v>-2.4857142857142849</c:v>
                </c:pt>
                <c:pt idx="7">
                  <c:v>-2.399999999999999</c:v>
                </c:pt>
                <c:pt idx="8">
                  <c:v>-2.3142857142857132</c:v>
                </c:pt>
                <c:pt idx="9">
                  <c:v>-2.2285714285714273</c:v>
                </c:pt>
                <c:pt idx="10">
                  <c:v>-2.1428571428571415</c:v>
                </c:pt>
                <c:pt idx="11">
                  <c:v>-2.0571428571428556</c:v>
                </c:pt>
                <c:pt idx="12">
                  <c:v>-1.97142857142857</c:v>
                </c:pt>
                <c:pt idx="13">
                  <c:v>-1.8857142857142843</c:v>
                </c:pt>
                <c:pt idx="14">
                  <c:v>-1.7999999999999987</c:v>
                </c:pt>
                <c:pt idx="15">
                  <c:v>-1.7142857142857131</c:v>
                </c:pt>
                <c:pt idx="16">
                  <c:v>-1.6285714285714274</c:v>
                </c:pt>
                <c:pt idx="17">
                  <c:v>-1.5428571428571418</c:v>
                </c:pt>
                <c:pt idx="18">
                  <c:v>-1.4571428571428562</c:v>
                </c:pt>
                <c:pt idx="19">
                  <c:v>-1.3714285714285706</c:v>
                </c:pt>
                <c:pt idx="20">
                  <c:v>-1.2857142857142849</c:v>
                </c:pt>
                <c:pt idx="21">
                  <c:v>-1.1999999999999993</c:v>
                </c:pt>
                <c:pt idx="22">
                  <c:v>-1.1142857142857137</c:v>
                </c:pt>
                <c:pt idx="23">
                  <c:v>-1.028571428571428</c:v>
                </c:pt>
                <c:pt idx="24">
                  <c:v>-0.94285714285714228</c:v>
                </c:pt>
                <c:pt idx="25">
                  <c:v>-0.85714285714285654</c:v>
                </c:pt>
                <c:pt idx="26">
                  <c:v>-0.7714285714285708</c:v>
                </c:pt>
                <c:pt idx="27">
                  <c:v>-0.68571428571428505</c:v>
                </c:pt>
                <c:pt idx="28">
                  <c:v>-0.59999999999999931</c:v>
                </c:pt>
                <c:pt idx="29">
                  <c:v>-0.51428571428571357</c:v>
                </c:pt>
                <c:pt idx="30">
                  <c:v>-0.42857142857142783</c:v>
                </c:pt>
                <c:pt idx="31">
                  <c:v>-0.34285714285714208</c:v>
                </c:pt>
                <c:pt idx="32">
                  <c:v>-0.25714285714285634</c:v>
                </c:pt>
                <c:pt idx="33">
                  <c:v>-0.17142857142857063</c:v>
                </c:pt>
                <c:pt idx="34">
                  <c:v>-8.571428571428491E-2</c:v>
                </c:pt>
                <c:pt idx="35">
                  <c:v>8.0491169285323849E-16</c:v>
                </c:pt>
                <c:pt idx="36">
                  <c:v>8.571428571428652E-2</c:v>
                </c:pt>
                <c:pt idx="37">
                  <c:v>0.17142857142857224</c:v>
                </c:pt>
                <c:pt idx="38">
                  <c:v>0.25714285714285795</c:v>
                </c:pt>
                <c:pt idx="39">
                  <c:v>0.34285714285714364</c:v>
                </c:pt>
                <c:pt idx="40">
                  <c:v>0.42857142857142938</c:v>
                </c:pt>
                <c:pt idx="41">
                  <c:v>0.51428571428571512</c:v>
                </c:pt>
                <c:pt idx="42">
                  <c:v>0.60000000000000087</c:v>
                </c:pt>
                <c:pt idx="43">
                  <c:v>0.68571428571428661</c:v>
                </c:pt>
                <c:pt idx="44">
                  <c:v>0.77142857142857235</c:v>
                </c:pt>
                <c:pt idx="45">
                  <c:v>0.85714285714285809</c:v>
                </c:pt>
                <c:pt idx="46">
                  <c:v>0.94285714285714384</c:v>
                </c:pt>
                <c:pt idx="47">
                  <c:v>1.0285714285714296</c:v>
                </c:pt>
                <c:pt idx="48">
                  <c:v>1.1142857142857152</c:v>
                </c:pt>
                <c:pt idx="49">
                  <c:v>1.2000000000000008</c:v>
                </c:pt>
                <c:pt idx="50">
                  <c:v>1.2857142857142865</c:v>
                </c:pt>
                <c:pt idx="51">
                  <c:v>1.3714285714285721</c:v>
                </c:pt>
                <c:pt idx="52">
                  <c:v>1.4571428571428577</c:v>
                </c:pt>
                <c:pt idx="53">
                  <c:v>1.5428571428571434</c:v>
                </c:pt>
                <c:pt idx="54">
                  <c:v>1.628571428571429</c:v>
                </c:pt>
                <c:pt idx="55">
                  <c:v>1.7142857142857146</c:v>
                </c:pt>
                <c:pt idx="56">
                  <c:v>1.8000000000000003</c:v>
                </c:pt>
                <c:pt idx="57">
                  <c:v>1.8857142857142859</c:v>
                </c:pt>
                <c:pt idx="58">
                  <c:v>1.9714285714285715</c:v>
                </c:pt>
                <c:pt idx="59">
                  <c:v>2.0571428571428574</c:v>
                </c:pt>
                <c:pt idx="60">
                  <c:v>2.1428571428571432</c:v>
                </c:pt>
                <c:pt idx="61">
                  <c:v>2.2285714285714291</c:v>
                </c:pt>
                <c:pt idx="62">
                  <c:v>2.3142857142857149</c:v>
                </c:pt>
                <c:pt idx="63">
                  <c:v>2.4000000000000008</c:v>
                </c:pt>
                <c:pt idx="64">
                  <c:v>2.4857142857142867</c:v>
                </c:pt>
                <c:pt idx="65">
                  <c:v>2.5714285714285725</c:v>
                </c:pt>
                <c:pt idx="66">
                  <c:v>2.6571428571428584</c:v>
                </c:pt>
                <c:pt idx="67">
                  <c:v>2.7428571428571442</c:v>
                </c:pt>
                <c:pt idx="68">
                  <c:v>2.8285714285714301</c:v>
                </c:pt>
                <c:pt idx="69">
                  <c:v>2.9142857142857159</c:v>
                </c:pt>
                <c:pt idx="70">
                  <c:v>3.0000000000000018</c:v>
                </c:pt>
                <c:pt idx="71">
                  <c:v>3.0857142857142876</c:v>
                </c:pt>
                <c:pt idx="72">
                  <c:v>3.1714285714285735</c:v>
                </c:pt>
                <c:pt idx="73">
                  <c:v>3.2571428571428593</c:v>
                </c:pt>
                <c:pt idx="74">
                  <c:v>3.3428571428571452</c:v>
                </c:pt>
                <c:pt idx="75">
                  <c:v>3.428571428571431</c:v>
                </c:pt>
                <c:pt idx="76">
                  <c:v>3.5142857142857169</c:v>
                </c:pt>
                <c:pt idx="77">
                  <c:v>3.6000000000000028</c:v>
                </c:pt>
                <c:pt idx="78">
                  <c:v>3.6857142857142886</c:v>
                </c:pt>
                <c:pt idx="79">
                  <c:v>3.7714285714285745</c:v>
                </c:pt>
                <c:pt idx="80">
                  <c:v>3.8571428571428603</c:v>
                </c:pt>
                <c:pt idx="81">
                  <c:v>3.9428571428571462</c:v>
                </c:pt>
                <c:pt idx="82">
                  <c:v>4.028571428571432</c:v>
                </c:pt>
                <c:pt idx="83">
                  <c:v>4.1142857142857174</c:v>
                </c:pt>
                <c:pt idx="84">
                  <c:v>4.2000000000000028</c:v>
                </c:pt>
                <c:pt idx="85">
                  <c:v>4.2857142857142883</c:v>
                </c:pt>
                <c:pt idx="86">
                  <c:v>4.3714285714285737</c:v>
                </c:pt>
                <c:pt idx="87">
                  <c:v>4.4571428571428591</c:v>
                </c:pt>
                <c:pt idx="88">
                  <c:v>4.5428571428571445</c:v>
                </c:pt>
                <c:pt idx="89">
                  <c:v>4.6285714285714299</c:v>
                </c:pt>
                <c:pt idx="90">
                  <c:v>4.7142857142857153</c:v>
                </c:pt>
                <c:pt idx="91">
                  <c:v>4.8000000000000007</c:v>
                </c:pt>
                <c:pt idx="92">
                  <c:v>4.8857142857142861</c:v>
                </c:pt>
                <c:pt idx="93">
                  <c:v>4.9714285714285715</c:v>
                </c:pt>
                <c:pt idx="94">
                  <c:v>5.0571428571428569</c:v>
                </c:pt>
                <c:pt idx="95">
                  <c:v>5.1428571428571423</c:v>
                </c:pt>
                <c:pt idx="96">
                  <c:v>5.2285714285714278</c:v>
                </c:pt>
                <c:pt idx="97">
                  <c:v>5.3142857142857132</c:v>
                </c:pt>
                <c:pt idx="98">
                  <c:v>5.3999999999999986</c:v>
                </c:pt>
                <c:pt idx="99">
                  <c:v>5.485714285714284</c:v>
                </c:pt>
              </c:numCache>
            </c:numRef>
          </c:cat>
          <c:val>
            <c:numRef>
              <c:f>Бета!$E$27:$E$126</c:f>
              <c:numCache>
                <c:formatCode>0.0000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7.5510549470424723E-7</c:v>
                </c:pt>
                <c:pt idx="13">
                  <c:v>1.1681960039303826E-6</c:v>
                </c:pt>
                <c:pt idx="14">
                  <c:v>1.7940439047761633E-6</c:v>
                </c:pt>
                <c:pt idx="15">
                  <c:v>2.7350148137631351E-6</c:v>
                </c:pt>
                <c:pt idx="16">
                  <c:v>4.1390013098011823E-6</c:v>
                </c:pt>
                <c:pt idx="17">
                  <c:v>6.2178567128280085E-6</c:v>
                </c:pt>
                <c:pt idx="18">
                  <c:v>9.2724632485189655E-6</c:v>
                </c:pt>
                <c:pt idx="19">
                  <c:v>1.3726467832090447E-5</c:v>
                </c:pt>
                <c:pt idx="20">
                  <c:v>2.0171200099770924E-5</c:v>
                </c:pt>
                <c:pt idx="21">
                  <c:v>2.9424828729673188E-5</c:v>
                </c:pt>
                <c:pt idx="22">
                  <c:v>4.2609399603196735E-5</c:v>
                </c:pt>
                <c:pt idx="23">
                  <c:v>6.1250008148646889E-5</c:v>
                </c:pt>
                <c:pt idx="24">
                  <c:v>8.7400949745337371E-5</c:v>
                </c:pt>
                <c:pt idx="25">
                  <c:v>1.2380421137843755E-4</c:v>
                </c:pt>
                <c:pt idx="26">
                  <c:v>1.7408604117515411E-4</c:v>
                </c:pt>
                <c:pt idx="27">
                  <c:v>2.4299746640532824E-4</c:v>
                </c:pt>
                <c:pt idx="28">
                  <c:v>3.3670441163780512E-4</c:v>
                </c:pt>
                <c:pt idx="29">
                  <c:v>4.6313236630281745E-4</c:v>
                </c:pt>
                <c:pt idx="30">
                  <c:v>6.3236922207656908E-4</c:v>
                </c:pt>
                <c:pt idx="31">
                  <c:v>8.5712779891599256E-4</c:v>
                </c:pt>
                <c:pt idx="32">
                  <c:v>1.1532665668056719E-3</c:v>
                </c:pt>
                <c:pt idx="33">
                  <c:v>1.5403630362729129E-3</c:v>
                </c:pt>
                <c:pt idx="34">
                  <c:v>2.0423291678817769E-3</c:v>
                </c:pt>
                <c:pt idx="35">
                  <c:v>2.6880519410391488E-3</c:v>
                </c:pt>
                <c:pt idx="36">
                  <c:v>3.5120350200419106E-3</c:v>
                </c:pt>
                <c:pt idx="37">
                  <c:v>4.55500947102855E-3</c:v>
                </c:pt>
                <c:pt idx="38">
                  <c:v>5.8644730639616331E-3</c:v>
                </c:pt>
                <c:pt idx="39">
                  <c:v>7.4951093341483511E-3</c:v>
                </c:pt>
                <c:pt idx="40">
                  <c:v>9.5090299237685274E-3</c:v>
                </c:pt>
                <c:pt idx="41">
                  <c:v>1.1975777559008369E-2</c:v>
                </c:pt>
                <c:pt idx="42">
                  <c:v>1.4972023234111261E-2</c:v>
                </c:pt>
                <c:pt idx="43">
                  <c:v>1.8580890719572488E-2</c:v>
                </c:pt>
                <c:pt idx="44">
                  <c:v>2.2890845326118247E-2</c:v>
                </c:pt>
                <c:pt idx="45">
                  <c:v>2.7994092778407552E-2</c:v>
                </c:pt>
                <c:pt idx="46">
                  <c:v>3.3984448721817613E-2</c:v>
                </c:pt>
                <c:pt idx="47">
                  <c:v>4.0954660133560597E-2</c:v>
                </c:pt>
                <c:pt idx="48">
                  <c:v>4.8993186654603081E-2</c:v>
                </c:pt>
                <c:pt idx="49">
                  <c:v>5.8180482018203916E-2</c:v>
                </c:pt>
                <c:pt idx="50">
                  <c:v>6.8584852177250896E-2</c:v>
                </c:pt>
                <c:pt idx="51">
                  <c:v>8.025800569368606E-2</c:v>
                </c:pt>
                <c:pt idx="52">
                  <c:v>9.3230451161984224E-2</c:v>
                </c:pt>
                <c:pt idx="53">
                  <c:v>0.10750693314210051</c:v>
                </c:pt>
                <c:pt idx="54">
                  <c:v>0.12306212920813407</c:v>
                </c:pt>
                <c:pt idx="55">
                  <c:v>0.13983685310397545</c:v>
                </c:pt>
                <c:pt idx="56">
                  <c:v>0.15773501961332762</c:v>
                </c:pt>
                <c:pt idx="57">
                  <c:v>0.17662162301067202</c:v>
                </c:pt>
                <c:pt idx="58">
                  <c:v>0.19632196099896509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E-4826-8D7F-E3D094E01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65952"/>
        <c:axId val="117838592"/>
      </c:areaChart>
      <c:scatterChart>
        <c:scatterStyle val="lineMarker"/>
        <c:varyColors val="0"/>
        <c:ser>
          <c:idx val="4"/>
          <c:order val="3"/>
          <c:tx>
            <c:strRef>
              <c:f>Бета!$C$26</c:f>
              <c:strCache>
                <c:ptCount val="1"/>
                <c:pt idx="0">
                  <c:v>Распр. по H0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yVal>
            <c:numRef>
              <c:f>Бета!$C$27:$C$126</c:f>
              <c:numCache>
                <c:formatCode>0.0000</c:formatCode>
                <c:ptCount val="100"/>
                <c:pt idx="0">
                  <c:v>4.4318484119380075E-3</c:v>
                </c:pt>
                <c:pt idx="1">
                  <c:v>5.7103832101855889E-3</c:v>
                </c:pt>
                <c:pt idx="2">
                  <c:v>7.303900952730747E-3</c:v>
                </c:pt>
                <c:pt idx="3">
                  <c:v>9.2737153551397788E-3</c:v>
                </c:pt>
                <c:pt idx="4">
                  <c:v>1.1688584294175915E-2</c:v>
                </c:pt>
                <c:pt idx="5">
                  <c:v>1.4624442851932038E-2</c:v>
                </c:pt>
                <c:pt idx="6">
                  <c:v>1.8163770725262113E-2</c:v>
                </c:pt>
                <c:pt idx="7">
                  <c:v>2.2394530294842948E-2</c:v>
                </c:pt>
                <c:pt idx="8">
                  <c:v>2.7408619990285606E-2</c:v>
                </c:pt>
                <c:pt idx="9">
                  <c:v>3.3299801621455946E-2</c:v>
                </c:pt>
                <c:pt idx="10">
                  <c:v>4.0161080440903225E-2</c:v>
                </c:pt>
                <c:pt idx="11">
                  <c:v>4.8081542825581081E-2</c:v>
                </c:pt>
                <c:pt idx="12">
                  <c:v>5.7142688091812895E-2</c:v>
                </c:pt>
                <c:pt idx="13">
                  <c:v>6.7414327000625038E-2</c:v>
                </c:pt>
                <c:pt idx="14">
                  <c:v>7.8950158300894344E-2</c:v>
                </c:pt>
                <c:pt idx="15">
                  <c:v>9.1783173964108233E-2</c:v>
                </c:pt>
                <c:pt idx="16">
                  <c:v>0.10592108087771891</c:v>
                </c:pt>
                <c:pt idx="17">
                  <c:v>0.12134195864127222</c:v>
                </c:pt>
                <c:pt idx="18">
                  <c:v>0.13799039657731377</c:v>
                </c:pt>
                <c:pt idx="19">
                  <c:v>0.15577436507514783</c:v>
                </c:pt>
                <c:pt idx="20">
                  <c:v>0.17456307428140033</c:v>
                </c:pt>
                <c:pt idx="21">
                  <c:v>0.19418605498321312</c:v>
                </c:pt>
                <c:pt idx="22">
                  <c:v>0.21443366130894029</c:v>
                </c:pt>
                <c:pt idx="23">
                  <c:v>0.23505914279322238</c:v>
                </c:pt>
                <c:pt idx="24">
                  <c:v>0.25578236593857884</c:v>
                </c:pt>
                <c:pt idx="25">
                  <c:v>0.27629518553450089</c:v>
                </c:pt>
                <c:pt idx="26">
                  <c:v>0.29626837782254745</c:v>
                </c:pt>
                <c:pt idx="27">
                  <c:v>0.31535995634053282</c:v>
                </c:pt>
                <c:pt idx="28">
                  <c:v>0.33322460289179978</c:v>
                </c:pt>
                <c:pt idx="29">
                  <c:v>0.34952386682235076</c:v>
                </c:pt>
                <c:pt idx="30">
                  <c:v>0.36393672171548375</c:v>
                </c:pt>
                <c:pt idx="31">
                  <c:v>0.37617002509160324</c:v>
                </c:pt>
                <c:pt idx="32">
                  <c:v>0.38596840789651105</c:v>
                </c:pt>
                <c:pt idx="33">
                  <c:v>0.39312312903284213</c:v>
                </c:pt>
                <c:pt idx="34">
                  <c:v>0.39747946659274969</c:v>
                </c:pt>
                <c:pt idx="35">
                  <c:v>0.3989422804014327</c:v>
                </c:pt>
                <c:pt idx="36">
                  <c:v>0.39747946659274963</c:v>
                </c:pt>
                <c:pt idx="37">
                  <c:v>0.39312312903284202</c:v>
                </c:pt>
                <c:pt idx="38">
                  <c:v>0.38596840789651093</c:v>
                </c:pt>
                <c:pt idx="39">
                  <c:v>0.37617002509160302</c:v>
                </c:pt>
                <c:pt idx="40">
                  <c:v>0.36393672171548347</c:v>
                </c:pt>
                <c:pt idx="41">
                  <c:v>0.34952386682235054</c:v>
                </c:pt>
                <c:pt idx="42">
                  <c:v>0.33322460289179945</c:v>
                </c:pt>
                <c:pt idx="43">
                  <c:v>0.31535995634053249</c:v>
                </c:pt>
                <c:pt idx="44">
                  <c:v>0.29626837782254711</c:v>
                </c:pt>
                <c:pt idx="45">
                  <c:v>0.27629518553450055</c:v>
                </c:pt>
                <c:pt idx="46">
                  <c:v>0.2557823659385785</c:v>
                </c:pt>
                <c:pt idx="47">
                  <c:v>0.23505914279322201</c:v>
                </c:pt>
                <c:pt idx="48">
                  <c:v>0.21443366130893993</c:v>
                </c:pt>
                <c:pt idx="49">
                  <c:v>0.19418605498321276</c:v>
                </c:pt>
                <c:pt idx="50">
                  <c:v>0.17456307428139997</c:v>
                </c:pt>
                <c:pt idx="51">
                  <c:v>0.1557743650751475</c:v>
                </c:pt>
                <c:pt idx="52">
                  <c:v>0.13799039657731343</c:v>
                </c:pt>
                <c:pt idx="53">
                  <c:v>0.12134195864127194</c:v>
                </c:pt>
                <c:pt idx="54">
                  <c:v>0.10592108087771863</c:v>
                </c:pt>
                <c:pt idx="55">
                  <c:v>9.1783173964107984E-2</c:v>
                </c:pt>
                <c:pt idx="56">
                  <c:v>7.8950158300894122E-2</c:v>
                </c:pt>
                <c:pt idx="57">
                  <c:v>6.7414327000624816E-2</c:v>
                </c:pt>
                <c:pt idx="58">
                  <c:v>5.7142688091812721E-2</c:v>
                </c:pt>
                <c:pt idx="59">
                  <c:v>4.8081542825580907E-2</c:v>
                </c:pt>
                <c:pt idx="60">
                  <c:v>4.0161080440903087E-2</c:v>
                </c:pt>
                <c:pt idx="61">
                  <c:v>3.3299801621455814E-2</c:v>
                </c:pt>
                <c:pt idx="62">
                  <c:v>2.7408619990285484E-2</c:v>
                </c:pt>
                <c:pt idx="63">
                  <c:v>2.2394530294842851E-2</c:v>
                </c:pt>
                <c:pt idx="64">
                  <c:v>1.8163770725262034E-2</c:v>
                </c:pt>
                <c:pt idx="65">
                  <c:v>1.4624442851931976E-2</c:v>
                </c:pt>
                <c:pt idx="66">
                  <c:v>1.1688584294175861E-2</c:v>
                </c:pt>
                <c:pt idx="67">
                  <c:v>9.2737153551397319E-3</c:v>
                </c:pt>
                <c:pt idx="68">
                  <c:v>7.303900952730708E-3</c:v>
                </c:pt>
                <c:pt idx="69">
                  <c:v>5.7103832101855585E-3</c:v>
                </c:pt>
                <c:pt idx="70">
                  <c:v>4.4318484119379841E-3</c:v>
                </c:pt>
                <c:pt idx="71">
                  <c:v>3.4143953465909892E-3</c:v>
                </c:pt>
                <c:pt idx="72">
                  <c:v>2.6112712035720933E-3</c:v>
                </c:pt>
                <c:pt idx="73">
                  <c:v>1.9824371068437722E-3</c:v>
                </c:pt>
                <c:pt idx="74">
                  <c:v>1.4940190042361029E-3</c:v>
                </c:pt>
                <c:pt idx="75">
                  <c:v>1.1176918664818341E-3</c:v>
                </c:pt>
                <c:pt idx="76">
                  <c:v>8.3003675583050206E-4</c:v>
                </c:pt>
                <c:pt idx="77">
                  <c:v>6.1190193011376594E-4</c:v>
                </c:pt>
                <c:pt idx="78">
                  <c:v>4.4779123334210433E-4</c:v>
                </c:pt>
                <c:pt idx="79">
                  <c:v>3.2529591965314885E-4</c:v>
                </c:pt>
                <c:pt idx="80">
                  <c:v>2.3457996093355409E-4</c:v>
                </c:pt>
                <c:pt idx="81">
                  <c:v>1.6792388315416341E-4</c:v>
                </c:pt>
                <c:pt idx="82">
                  <c:v>1.1932825574549441E-4</c:v>
                </c:pt>
                <c:pt idx="83">
                  <c:v>8.4175049690595917E-5</c:v>
                </c:pt>
                <c:pt idx="84">
                  <c:v>5.8943067756539116E-5</c:v>
                </c:pt>
                <c:pt idx="85">
                  <c:v>4.097239533244032E-5</c:v>
                </c:pt>
                <c:pt idx="86">
                  <c:v>2.8272176181227122E-5</c:v>
                </c:pt>
                <c:pt idx="87">
                  <c:v>1.9365842149935445E-5</c:v>
                </c:pt>
                <c:pt idx="88">
                  <c:v>1.3168090472645473E-5</c:v>
                </c:pt>
                <c:pt idx="89">
                  <c:v>8.8882954218394625E-6</c:v>
                </c:pt>
                <c:pt idx="90">
                  <c:v>5.9555712547772877E-6</c:v>
                </c:pt>
                <c:pt idx="91">
                  <c:v>3.9612990910320609E-6</c:v>
                </c:pt>
                <c:pt idx="92">
                  <c:v>2.6155384484327105E-6</c:v>
                </c:pt>
                <c:pt idx="93">
                  <c:v>1.7143277210039441E-6</c:v>
                </c:pt>
                <c:pt idx="94">
                  <c:v>1.1154133860077432E-6</c:v>
                </c:pt>
                <c:pt idx="95">
                  <c:v>7.2042225675714546E-7</c:v>
                </c:pt>
                <c:pt idx="96">
                  <c:v>4.6189967411509103E-7</c:v>
                </c:pt>
                <c:pt idx="97">
                  <c:v>2.9397977639810043E-7</c:v>
                </c:pt>
                <c:pt idx="98">
                  <c:v>1.8573618445553061E-7</c:v>
                </c:pt>
                <c:pt idx="99">
                  <c:v>1.1648898177528093E-7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CE-4826-8D7F-E3D094E017C6}"/>
            </c:ext>
          </c:extLst>
        </c:ser>
        <c:ser>
          <c:idx val="5"/>
          <c:order val="4"/>
          <c:tx>
            <c:strRef>
              <c:f>Бета!$D$26</c:f>
              <c:strCache>
                <c:ptCount val="1"/>
                <c:pt idx="0">
                  <c:v>Распр. по H1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yVal>
            <c:numRef>
              <c:f>Бета!$D$27:$D$126</c:f>
              <c:numCache>
                <c:formatCode>0.0000</c:formatCode>
                <c:ptCount val="100"/>
                <c:pt idx="0">
                  <c:v>2.2648178204700899E-9</c:v>
                </c:pt>
                <c:pt idx="1">
                  <c:v>3.8267507763466026E-9</c:v>
                </c:pt>
                <c:pt idx="2">
                  <c:v>6.4185414390711802E-9</c:v>
                </c:pt>
                <c:pt idx="3">
                  <c:v>1.0686900966673207E-8</c:v>
                </c:pt>
                <c:pt idx="4">
                  <c:v>1.7663488722841116E-8</c:v>
                </c:pt>
                <c:pt idx="5">
                  <c:v>2.8980805415305532E-8</c:v>
                </c:pt>
                <c:pt idx="6">
                  <c:v>4.7201269733540449E-8</c:v>
                </c:pt>
                <c:pt idx="7">
                  <c:v>7.6314344302089226E-8</c:v>
                </c:pt>
                <c:pt idx="8">
                  <c:v>1.2248077838569252E-7</c:v>
                </c:pt>
                <c:pt idx="9">
                  <c:v>1.9513670319190121E-7</c:v>
                </c:pt>
                <c:pt idx="10">
                  <c:v>3.0861657988049482E-7</c:v>
                </c:pt>
                <c:pt idx="11">
                  <c:v>4.8451676599890735E-7</c:v>
                </c:pt>
                <c:pt idx="12">
                  <c:v>7.5510549470424723E-7</c:v>
                </c:pt>
                <c:pt idx="13">
                  <c:v>1.1681960039303826E-6</c:v>
                </c:pt>
                <c:pt idx="14">
                  <c:v>1.7940439047761633E-6</c:v>
                </c:pt>
                <c:pt idx="15">
                  <c:v>2.7350148137631351E-6</c:v>
                </c:pt>
                <c:pt idx="16">
                  <c:v>4.1390013098011823E-6</c:v>
                </c:pt>
                <c:pt idx="17">
                  <c:v>6.2178567128280085E-6</c:v>
                </c:pt>
                <c:pt idx="18">
                  <c:v>9.2724632485189655E-6</c:v>
                </c:pt>
                <c:pt idx="19">
                  <c:v>1.3726467832090447E-5</c:v>
                </c:pt>
                <c:pt idx="20">
                  <c:v>2.0171200099770924E-5</c:v>
                </c:pt>
                <c:pt idx="21">
                  <c:v>2.9424828729673188E-5</c:v>
                </c:pt>
                <c:pt idx="22">
                  <c:v>4.2609399603196735E-5</c:v>
                </c:pt>
                <c:pt idx="23">
                  <c:v>6.1250008148646889E-5</c:v>
                </c:pt>
                <c:pt idx="24">
                  <c:v>8.7400949745337371E-5</c:v>
                </c:pt>
                <c:pt idx="25">
                  <c:v>1.2380421137843755E-4</c:v>
                </c:pt>
                <c:pt idx="26">
                  <c:v>1.7408604117515411E-4</c:v>
                </c:pt>
                <c:pt idx="27">
                  <c:v>2.4299746640532824E-4</c:v>
                </c:pt>
                <c:pt idx="28">
                  <c:v>3.3670441163780512E-4</c:v>
                </c:pt>
                <c:pt idx="29">
                  <c:v>4.6313236630281745E-4</c:v>
                </c:pt>
                <c:pt idx="30">
                  <c:v>6.3236922207656908E-4</c:v>
                </c:pt>
                <c:pt idx="31">
                  <c:v>8.5712779891599256E-4</c:v>
                </c:pt>
                <c:pt idx="32">
                  <c:v>1.1532665668056719E-3</c:v>
                </c:pt>
                <c:pt idx="33">
                  <c:v>1.5403630362729129E-3</c:v>
                </c:pt>
                <c:pt idx="34">
                  <c:v>2.0423291678817769E-3</c:v>
                </c:pt>
                <c:pt idx="35">
                  <c:v>2.6880519410391488E-3</c:v>
                </c:pt>
                <c:pt idx="36">
                  <c:v>3.5120350200419106E-3</c:v>
                </c:pt>
                <c:pt idx="37">
                  <c:v>4.55500947102855E-3</c:v>
                </c:pt>
                <c:pt idx="38">
                  <c:v>5.8644730639616331E-3</c:v>
                </c:pt>
                <c:pt idx="39">
                  <c:v>7.4951093341483511E-3</c:v>
                </c:pt>
                <c:pt idx="40">
                  <c:v>9.5090299237685274E-3</c:v>
                </c:pt>
                <c:pt idx="41">
                  <c:v>1.1975777559008369E-2</c:v>
                </c:pt>
                <c:pt idx="42">
                  <c:v>1.4972023234111261E-2</c:v>
                </c:pt>
                <c:pt idx="43">
                  <c:v>1.8580890719572488E-2</c:v>
                </c:pt>
                <c:pt idx="44">
                  <c:v>2.2890845326118247E-2</c:v>
                </c:pt>
                <c:pt idx="45">
                  <c:v>2.7994092778407552E-2</c:v>
                </c:pt>
                <c:pt idx="46">
                  <c:v>3.3984448721817613E-2</c:v>
                </c:pt>
                <c:pt idx="47">
                  <c:v>4.0954660133560597E-2</c:v>
                </c:pt>
                <c:pt idx="48">
                  <c:v>4.8993186654603081E-2</c:v>
                </c:pt>
                <c:pt idx="49">
                  <c:v>5.8180482018203916E-2</c:v>
                </c:pt>
                <c:pt idx="50">
                  <c:v>6.8584852177250896E-2</c:v>
                </c:pt>
                <c:pt idx="51">
                  <c:v>8.025800569368606E-2</c:v>
                </c:pt>
                <c:pt idx="52">
                  <c:v>9.3230451161984224E-2</c:v>
                </c:pt>
                <c:pt idx="53">
                  <c:v>0.10750693314210051</c:v>
                </c:pt>
                <c:pt idx="54">
                  <c:v>0.12306212920813407</c:v>
                </c:pt>
                <c:pt idx="55">
                  <c:v>0.13983685310397545</c:v>
                </c:pt>
                <c:pt idx="56">
                  <c:v>0.15773501961332762</c:v>
                </c:pt>
                <c:pt idx="57">
                  <c:v>0.17662162301067202</c:v>
                </c:pt>
                <c:pt idx="58">
                  <c:v>0.19632196099896509</c:v>
                </c:pt>
                <c:pt idx="59">
                  <c:v>0.21662229898742322</c:v>
                </c:pt>
                <c:pt idx="60">
                  <c:v>0.23727211575088097</c:v>
                </c:pt>
                <c:pt idx="61">
                  <c:v>0.25798800260670141</c:v>
                </c:pt>
                <c:pt idx="62">
                  <c:v>0.27845920726877843</c:v>
                </c:pt>
                <c:pt idx="63">
                  <c:v>0.29835472477170411</c:v>
                </c:pt>
                <c:pt idx="64">
                  <c:v>0.31733174661600588</c:v>
                </c:pt>
                <c:pt idx="65">
                  <c:v>0.33504519157312507</c:v>
                </c:pt>
                <c:pt idx="66">
                  <c:v>0.35115796366616081</c:v>
                </c:pt>
                <c:pt idx="67">
                  <c:v>0.3653515207248344</c:v>
                </c:pt>
                <c:pt idx="68">
                  <c:v>0.37733629585655365</c:v>
                </c:pt>
                <c:pt idx="69">
                  <c:v>0.38686149819259685</c:v>
                </c:pt>
                <c:pt idx="70">
                  <c:v>0.39372383072587674</c:v>
                </c:pt>
                <c:pt idx="71">
                  <c:v>0.39777470239664853</c:v>
                </c:pt>
                <c:pt idx="72">
                  <c:v>0.39892557720201904</c:v>
                </c:pt>
                <c:pt idx="73">
                  <c:v>0.39715119141200056</c:v>
                </c:pt>
                <c:pt idx="74">
                  <c:v>0.39249047562065092</c:v>
                </c:pt>
                <c:pt idx="75">
                  <c:v>0.38504513463406792</c:v>
                </c:pt>
                <c:pt idx="76">
                  <c:v>0.37497595754274632</c:v>
                </c:pt>
                <c:pt idx="77">
                  <c:v>0.36249704494427082</c:v>
                </c:pt>
                <c:pt idx="78">
                  <c:v>0.34786824275028527</c:v>
                </c:pt>
                <c:pt idx="79">
                  <c:v>0.33138615586873671</c:v>
                </c:pt>
                <c:pt idx="80">
                  <c:v>0.3133741752970538</c:v>
                </c:pt>
                <c:pt idx="81">
                  <c:v>0.29417198561308583</c:v>
                </c:pt>
                <c:pt idx="82">
                  <c:v>0.27412502534352401</c:v>
                </c:pt>
                <c:pt idx="83">
                  <c:v>0.25357435109309029</c:v>
                </c:pt>
                <c:pt idx="84">
                  <c:v>0.23284731037828613</c:v>
                </c:pt>
                <c:pt idx="85">
                  <c:v>0.21224936214238074</c:v>
                </c:pt>
                <c:pt idx="86">
                  <c:v>0.19205730339415514</c:v>
                </c:pt>
                <c:pt idx="87">
                  <c:v>0.17251407142273076</c:v>
                </c:pt>
                <c:pt idx="88">
                  <c:v>0.15382519984038986</c:v>
                </c:pt>
                <c:pt idx="89">
                  <c:v>0.1361569191865947</c:v>
                </c:pt>
                <c:pt idx="90">
                  <c:v>0.11963581410809228</c:v>
                </c:pt>
                <c:pt idx="91">
                  <c:v>0.10434988323893463</c:v>
                </c:pt>
                <c:pt idx="92">
                  <c:v>9.0350797577424008E-2</c:v>
                </c:pt>
                <c:pt idx="93">
                  <c:v>7.7657119769599922E-2</c:v>
                </c:pt>
                <c:pt idx="94">
                  <c:v>6.6258230321944681E-2</c:v>
                </c:pt>
                <c:pt idx="95">
                  <c:v>5.6118706276026789E-2</c:v>
                </c:pt>
                <c:pt idx="96">
                  <c:v>4.7182911243361561E-2</c:v>
                </c:pt>
                <c:pt idx="97">
                  <c:v>3.9379580214333826E-2</c:v>
                </c:pt>
                <c:pt idx="98">
                  <c:v>3.2626215142184806E-2</c:v>
                </c:pt>
                <c:pt idx="99">
                  <c:v>2.6833144791108224E-2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6CE-4826-8D7F-E3D094E01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65952"/>
        <c:axId val="117838592"/>
      </c:scatterChart>
      <c:scatterChart>
        <c:scatterStyle val="lineMarker"/>
        <c:varyColors val="0"/>
        <c:ser>
          <c:idx val="1"/>
          <c:order val="1"/>
          <c:tx>
            <c:strRef>
              <c:f>Бета!$H$28</c:f>
              <c:strCache>
                <c:ptCount val="1"/>
                <c:pt idx="0">
                  <c:v>Среднее по H0</c:v>
                </c:pt>
              </c:strCache>
            </c:strRef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CE-4826-8D7F-E3D094E017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Бета!$H$30:$H$31</c:f>
              <c:numCache>
                <c:formatCode>0.000</c:formatCode>
                <c:ptCount val="2"/>
                <c:pt idx="0">
                  <c:v>35.999999999999993</c:v>
                </c:pt>
                <c:pt idx="1">
                  <c:v>35.999999999999993</c:v>
                </c:pt>
              </c:numCache>
            </c:numRef>
          </c:xVal>
          <c:yVal>
            <c:numRef>
              <c:f>Бета!$I$30:$I$31</c:f>
              <c:numCache>
                <c:formatCode>0.0000</c:formatCode>
                <c:ptCount val="2"/>
                <c:pt idx="0" formatCode="General">
                  <c:v>0</c:v>
                </c:pt>
                <c:pt idx="1">
                  <c:v>0.3989422804014327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CE-4826-8D7F-E3D094E017C6}"/>
            </c:ext>
          </c:extLst>
        </c:ser>
        <c:ser>
          <c:idx val="6"/>
          <c:order val="2"/>
          <c:tx>
            <c:strRef>
              <c:f>Бета!$H$43</c:f>
              <c:strCache>
                <c:ptCount val="1"/>
                <c:pt idx="0">
                  <c:v>Среднее по H1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CE-4826-8D7F-E3D094E017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Бета!$H$45:$H$46</c:f>
              <c:numCache>
                <c:formatCode>0.000</c:formatCode>
                <c:ptCount val="2"/>
                <c:pt idx="0">
                  <c:v>72.893239368631072</c:v>
                </c:pt>
                <c:pt idx="1">
                  <c:v>72.893239368631072</c:v>
                </c:pt>
              </c:numCache>
            </c:numRef>
          </c:xVal>
          <c:yVal>
            <c:numRef>
              <c:f>Бета!$I$45:$I$46</c:f>
              <c:numCache>
                <c:formatCode>0.0000</c:formatCode>
                <c:ptCount val="2"/>
                <c:pt idx="0" formatCode="General">
                  <c:v>0</c:v>
                </c:pt>
                <c:pt idx="1">
                  <c:v>0.3989422804014327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CE-4826-8D7F-E3D094E017C6}"/>
            </c:ext>
          </c:extLst>
        </c:ser>
        <c:ser>
          <c:idx val="2"/>
          <c:order val="5"/>
          <c:tx>
            <c:strRef>
              <c:f>Бета!$H$33</c:f>
              <c:strCache>
                <c:ptCount val="1"/>
                <c:pt idx="0">
                  <c:v>Левая граница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Бета!$H$35:$H$36</c:f>
              <c:numCache>
                <c:formatCode>0.000</c:formatCode>
                <c:ptCount val="2"/>
                <c:pt idx="0">
                  <c:v>13.133753513699356</c:v>
                </c:pt>
                <c:pt idx="1">
                  <c:v>13.133753513699356</c:v>
                </c:pt>
              </c:numCache>
            </c:numRef>
          </c:xVal>
          <c:yVal>
            <c:numRef>
              <c:f>Бета!$I$35:$I$36</c:f>
              <c:numCache>
                <c:formatCode>0.0000</c:formatCode>
                <c:ptCount val="2"/>
                <c:pt idx="0" formatCode="General">
                  <c:v>0</c:v>
                </c:pt>
                <c:pt idx="1">
                  <c:v>0.3989422804014327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CE-4826-8D7F-E3D094E017C6}"/>
            </c:ext>
          </c:extLst>
        </c:ser>
        <c:ser>
          <c:idx val="3"/>
          <c:order val="6"/>
          <c:tx>
            <c:strRef>
              <c:f>Бета!$H$38</c:f>
              <c:strCache>
                <c:ptCount val="1"/>
                <c:pt idx="0">
                  <c:v>Правая граница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Бета!$H$40:$H$41</c:f>
              <c:numCache>
                <c:formatCode>0.000</c:formatCode>
                <c:ptCount val="2"/>
                <c:pt idx="0">
                  <c:v>58.866246486300625</c:v>
                </c:pt>
                <c:pt idx="1">
                  <c:v>58.866246486300625</c:v>
                </c:pt>
              </c:numCache>
            </c:numRef>
          </c:xVal>
          <c:yVal>
            <c:numRef>
              <c:f>Бета!$I$40:$I$41</c:f>
              <c:numCache>
                <c:formatCode>0.0000</c:formatCode>
                <c:ptCount val="2"/>
                <c:pt idx="0" formatCode="General">
                  <c:v>0</c:v>
                </c:pt>
                <c:pt idx="1">
                  <c:v>0.3989422804014327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CE-4826-8D7F-E3D094E01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41920"/>
        <c:axId val="117840128"/>
      </c:scatterChart>
      <c:catAx>
        <c:axId val="11636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90564074050080523"/>
              <c:y val="0.1124217183695411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117838592"/>
        <c:crosses val="autoZero"/>
        <c:auto val="1"/>
        <c:lblAlgn val="ctr"/>
        <c:lblOffset val="100"/>
        <c:noMultiLvlLbl val="1"/>
      </c:catAx>
      <c:valAx>
        <c:axId val="1178385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</c:majorGridlines>
        <c:numFmt formatCode="0.0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116365952"/>
        <c:crosses val="autoZero"/>
        <c:crossBetween val="midCat"/>
      </c:valAx>
      <c:valAx>
        <c:axId val="1178401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7841920"/>
        <c:crosses val="max"/>
        <c:crossBetween val="midCat"/>
      </c:valAx>
      <c:valAx>
        <c:axId val="117841920"/>
        <c:scaling>
          <c:orientation val="minMax"/>
        </c:scaling>
        <c:delete val="1"/>
        <c:axPos val="t"/>
        <c:numFmt formatCode="0.0" sourceLinked="0"/>
        <c:majorTickMark val="out"/>
        <c:minorTickMark val="none"/>
        <c:tickLblPos val="nextTo"/>
        <c:crossAx val="117840128"/>
        <c:crosses val="max"/>
        <c:crossBetween val="midCat"/>
      </c:valAx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2.5547802266749613E-2"/>
          <c:y val="0.89525724143446761"/>
          <c:w val="0.90476471061226704"/>
          <c:h val="0.10474275856553224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ОХ!$I$6</c:f>
          <c:strCache>
            <c:ptCount val="1"/>
            <c:pt idx="0">
              <c:v>Оперативные характеристики (α=0,05; n)</c:v>
            </c:pt>
          </c:strCache>
        </c:strRef>
      </c:tx>
      <c:layout/>
      <c:overlay val="1"/>
      <c:txPr>
        <a:bodyPr/>
        <a:lstStyle/>
        <a:p>
          <a:pPr>
            <a:defRPr sz="14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8919072615923014E-2"/>
          <c:y val="0.18565981335666376"/>
          <c:w val="0.71637948381452321"/>
          <c:h val="0.6983603091280257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ОХ!$C$18</c:f>
              <c:strCache>
                <c:ptCount val="1"/>
                <c:pt idx="0">
                  <c:v>n=1</c:v>
                </c:pt>
              </c:strCache>
            </c:strRef>
          </c:tx>
          <c:spPr>
            <a:ln w="22225"/>
          </c:spPr>
          <c:marker>
            <c:symbol val="none"/>
          </c:marker>
          <c:xVal>
            <c:numRef>
              <c:f>ОХ!$B$19:$B$58</c:f>
              <c:numCache>
                <c:formatCode>0.00</c:formatCode>
                <c:ptCount val="4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1.5000000000000002</c:v>
                </c:pt>
                <c:pt idx="15">
                  <c:v>1.6000000000000003</c:v>
                </c:pt>
                <c:pt idx="16">
                  <c:v>1.7000000000000004</c:v>
                </c:pt>
                <c:pt idx="17">
                  <c:v>1.8000000000000005</c:v>
                </c:pt>
                <c:pt idx="18">
                  <c:v>1.9000000000000006</c:v>
                </c:pt>
                <c:pt idx="19">
                  <c:v>2.0000000000000004</c:v>
                </c:pt>
                <c:pt idx="20">
                  <c:v>2.1000000000000005</c:v>
                </c:pt>
                <c:pt idx="21">
                  <c:v>2.2000000000000006</c:v>
                </c:pt>
                <c:pt idx="22">
                  <c:v>2.3000000000000007</c:v>
                </c:pt>
                <c:pt idx="23">
                  <c:v>2.4000000000000008</c:v>
                </c:pt>
                <c:pt idx="24">
                  <c:v>2.5000000000000009</c:v>
                </c:pt>
                <c:pt idx="25">
                  <c:v>2.600000000000001</c:v>
                </c:pt>
                <c:pt idx="26">
                  <c:v>2.7000000000000011</c:v>
                </c:pt>
                <c:pt idx="27">
                  <c:v>2.8000000000000012</c:v>
                </c:pt>
                <c:pt idx="28">
                  <c:v>2.9000000000000012</c:v>
                </c:pt>
                <c:pt idx="29">
                  <c:v>3.0000000000000013</c:v>
                </c:pt>
                <c:pt idx="30">
                  <c:v>3.1000000000000014</c:v>
                </c:pt>
                <c:pt idx="31">
                  <c:v>3.2000000000000015</c:v>
                </c:pt>
                <c:pt idx="32">
                  <c:v>3.3000000000000016</c:v>
                </c:pt>
                <c:pt idx="33">
                  <c:v>3.4000000000000017</c:v>
                </c:pt>
                <c:pt idx="34">
                  <c:v>3.5000000000000018</c:v>
                </c:pt>
                <c:pt idx="35">
                  <c:v>3.6000000000000019</c:v>
                </c:pt>
                <c:pt idx="36">
                  <c:v>3.700000000000002</c:v>
                </c:pt>
                <c:pt idx="37">
                  <c:v>3.800000000000002</c:v>
                </c:pt>
                <c:pt idx="38">
                  <c:v>3.9000000000000021</c:v>
                </c:pt>
                <c:pt idx="39">
                  <c:v>4.0000000000000018</c:v>
                </c:pt>
              </c:numCache>
            </c:numRef>
          </c:xVal>
          <c:yVal>
            <c:numRef>
              <c:f>ОХ!$C$19:$C$58</c:f>
              <c:numCache>
                <c:formatCode>0.0000</c:formatCode>
                <c:ptCount val="40"/>
                <c:pt idx="0">
                  <c:v>0.94885369718918933</c:v>
                </c:pt>
                <c:pt idx="1">
                  <c:v>0.94540531447272447</c:v>
                </c:pt>
                <c:pt idx="2">
                  <c:v>0.93962740786731636</c:v>
                </c:pt>
                <c:pt idx="3">
                  <c:v>0.93147744912156549</c:v>
                </c:pt>
                <c:pt idx="4">
                  <c:v>0.92090246583940338</c:v>
                </c:pt>
                <c:pt idx="5">
                  <c:v>0.90784518880718512</c:v>
                </c:pt>
                <c:pt idx="6">
                  <c:v>0.89225137220183115</c:v>
                </c:pt>
                <c:pt idx="7">
                  <c:v>0.87407787837713691</c:v>
                </c:pt>
                <c:pt idx="8">
                  <c:v>0.85330106214456403</c:v>
                </c:pt>
                <c:pt idx="9">
                  <c:v>0.82992495424691248</c:v>
                </c:pt>
                <c:pt idx="10">
                  <c:v>0.80398873402983939</c:v>
                </c:pt>
                <c:pt idx="11">
                  <c:v>0.77557300017701791</c:v>
                </c:pt>
                <c:pt idx="12">
                  <c:v>0.74480439732393455</c:v>
                </c:pt>
                <c:pt idx="13">
                  <c:v>0.71185823493702438</c:v>
                </c:pt>
                <c:pt idx="14">
                  <c:v>0.67695884022319486</c:v>
                </c:pt>
                <c:pt idx="15">
                  <c:v>0.64037751373879637</c:v>
                </c:pt>
                <c:pt idx="16">
                  <c:v>0.60242809722268131</c:v>
                </c:pt>
                <c:pt idx="17">
                  <c:v>0.56346030859014418</c:v>
                </c:pt>
                <c:pt idx="18">
                  <c:v>0.52385113851920062</c:v>
                </c:pt>
                <c:pt idx="19">
                  <c:v>0.48399472602382493</c:v>
                </c:pt>
                <c:pt idx="20">
                  <c:v>0.44429122711688041</c:v>
                </c:pt>
                <c:pt idx="21">
                  <c:v>0.4051352532827544</c:v>
                </c:pt>
                <c:pt idx="22">
                  <c:v>0.36690447989560782</c:v>
                </c:pt>
                <c:pt idx="23">
                  <c:v>0.32994900711697062</c:v>
                </c:pt>
                <c:pt idx="24">
                  <c:v>0.29458199888619929</c:v>
                </c:pt>
                <c:pt idx="25">
                  <c:v>0.26107203444110261</c:v>
                </c:pt>
                <c:pt idx="26">
                  <c:v>0.22963748928221719</c:v>
                </c:pt>
                <c:pt idx="27">
                  <c:v>0.20044312856434809</c:v>
                </c:pt>
                <c:pt idx="28">
                  <c:v>0.1735989565278003</c:v>
                </c:pt>
                <c:pt idx="29">
                  <c:v>0.14916123167294351</c:v>
                </c:pt>
                <c:pt idx="30">
                  <c:v>0.12713543874810354</c:v>
                </c:pt>
                <c:pt idx="31">
                  <c:v>0.10748091312340248</c:v>
                </c:pt>
                <c:pt idx="32">
                  <c:v>9.0116746068831882E-2</c:v>
                </c:pt>
                <c:pt idx="33">
                  <c:v>7.4928563301454296E-2</c:v>
                </c:pt>
                <c:pt idx="34">
                  <c:v>6.177576354642654E-2</c:v>
                </c:pt>
                <c:pt idx="35">
                  <c:v>5.0498825886497498E-2</c:v>
                </c:pt>
                <c:pt idx="36">
                  <c:v>4.0926339491779852E-2</c:v>
                </c:pt>
                <c:pt idx="37">
                  <c:v>3.2881470760049387E-2</c:v>
                </c:pt>
                <c:pt idx="38">
                  <c:v>2.6187654216559532E-2</c:v>
                </c:pt>
                <c:pt idx="39">
                  <c:v>2.0673368097424229E-2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3D-4678-9460-8B701142D375}"/>
            </c:ext>
          </c:extLst>
        </c:ser>
        <c:ser>
          <c:idx val="1"/>
          <c:order val="1"/>
          <c:tx>
            <c:strRef>
              <c:f>ОХ!$D$18</c:f>
              <c:strCache>
                <c:ptCount val="1"/>
                <c:pt idx="0">
                  <c:v>n=2</c:v>
                </c:pt>
              </c:strCache>
            </c:strRef>
          </c:tx>
          <c:spPr>
            <a:ln w="22225"/>
          </c:spPr>
          <c:marker>
            <c:symbol val="none"/>
          </c:marker>
          <c:xVal>
            <c:numRef>
              <c:f>ОХ!$B$19:$B$58</c:f>
              <c:numCache>
                <c:formatCode>0.00</c:formatCode>
                <c:ptCount val="4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1.5000000000000002</c:v>
                </c:pt>
                <c:pt idx="15">
                  <c:v>1.6000000000000003</c:v>
                </c:pt>
                <c:pt idx="16">
                  <c:v>1.7000000000000004</c:v>
                </c:pt>
                <c:pt idx="17">
                  <c:v>1.8000000000000005</c:v>
                </c:pt>
                <c:pt idx="18">
                  <c:v>1.9000000000000006</c:v>
                </c:pt>
                <c:pt idx="19">
                  <c:v>2.0000000000000004</c:v>
                </c:pt>
                <c:pt idx="20">
                  <c:v>2.1000000000000005</c:v>
                </c:pt>
                <c:pt idx="21">
                  <c:v>2.2000000000000006</c:v>
                </c:pt>
                <c:pt idx="22">
                  <c:v>2.3000000000000007</c:v>
                </c:pt>
                <c:pt idx="23">
                  <c:v>2.4000000000000008</c:v>
                </c:pt>
                <c:pt idx="24">
                  <c:v>2.5000000000000009</c:v>
                </c:pt>
                <c:pt idx="25">
                  <c:v>2.600000000000001</c:v>
                </c:pt>
                <c:pt idx="26">
                  <c:v>2.7000000000000011</c:v>
                </c:pt>
                <c:pt idx="27">
                  <c:v>2.8000000000000012</c:v>
                </c:pt>
                <c:pt idx="28">
                  <c:v>2.9000000000000012</c:v>
                </c:pt>
                <c:pt idx="29">
                  <c:v>3.0000000000000013</c:v>
                </c:pt>
                <c:pt idx="30">
                  <c:v>3.1000000000000014</c:v>
                </c:pt>
                <c:pt idx="31">
                  <c:v>3.2000000000000015</c:v>
                </c:pt>
                <c:pt idx="32">
                  <c:v>3.3000000000000016</c:v>
                </c:pt>
                <c:pt idx="33">
                  <c:v>3.4000000000000017</c:v>
                </c:pt>
                <c:pt idx="34">
                  <c:v>3.5000000000000018</c:v>
                </c:pt>
                <c:pt idx="35">
                  <c:v>3.6000000000000019</c:v>
                </c:pt>
                <c:pt idx="36">
                  <c:v>3.700000000000002</c:v>
                </c:pt>
                <c:pt idx="37">
                  <c:v>3.800000000000002</c:v>
                </c:pt>
                <c:pt idx="38">
                  <c:v>3.9000000000000021</c:v>
                </c:pt>
                <c:pt idx="39">
                  <c:v>4.0000000000000018</c:v>
                </c:pt>
              </c:numCache>
            </c:numRef>
          </c:xVal>
          <c:yVal>
            <c:numRef>
              <c:f>ОХ!$D$19:$D$58</c:f>
              <c:numCache>
                <c:formatCode>0.0000</c:formatCode>
                <c:ptCount val="40"/>
                <c:pt idx="0">
                  <c:v>0.94770580438328966</c:v>
                </c:pt>
                <c:pt idx="1">
                  <c:v>0.94078597383218898</c:v>
                </c:pt>
                <c:pt idx="2">
                  <c:v>0.92913650589879304</c:v>
                </c:pt>
                <c:pt idx="3">
                  <c:v>0.91260901541383577</c:v>
                </c:pt>
                <c:pt idx="4">
                  <c:v>0.89104538244938447</c:v>
                </c:pt>
                <c:pt idx="5">
                  <c:v>0.86432090021914998</c:v>
                </c:pt>
                <c:pt idx="6">
                  <c:v>0.83239105078411912</c:v>
                </c:pt>
                <c:pt idx="7">
                  <c:v>0.79533636892896142</c:v>
                </c:pt>
                <c:pt idx="8">
                  <c:v>0.75339974609399729</c:v>
                </c:pt>
                <c:pt idx="9">
                  <c:v>0.7070110635520126</c:v>
                </c:pt>
                <c:pt idx="10">
                  <c:v>0.65679524116405619</c:v>
                </c:pt>
                <c:pt idx="11">
                  <c:v>0.6035615609772822</c:v>
                </c:pt>
                <c:pt idx="12">
                  <c:v>0.54827428413684998</c:v>
                </c:pt>
                <c:pt idx="13">
                  <c:v>0.49200684717095122</c:v>
                </c:pt>
                <c:pt idx="14">
                  <c:v>0.43588397456899591</c:v>
                </c:pt>
                <c:pt idx="15">
                  <c:v>0.38101756435026279</c:v>
                </c:pt>
                <c:pt idx="16">
                  <c:v>0.32844295017858166</c:v>
                </c:pt>
                <c:pt idx="17">
                  <c:v>0.27906199876546806</c:v>
                </c:pt>
                <c:pt idx="18">
                  <c:v>0.23359849556823847</c:v>
                </c:pt>
                <c:pt idx="19">
                  <c:v>0.19256958056744261</c:v>
                </c:pt>
                <c:pt idx="20">
                  <c:v>0.15627490409598316</c:v>
                </c:pt>
                <c:pt idx="21">
                  <c:v>0.12480301748600134</c:v>
                </c:pt>
                <c:pt idx="22">
                  <c:v>9.8052618806076713E-2</c:v>
                </c:pt>
                <c:pt idx="23">
                  <c:v>7.5764892680577886E-2</c:v>
                </c:pt>
                <c:pt idx="24">
                  <c:v>5.7562456812491468E-2</c:v>
                </c:pt>
                <c:pt idx="25">
                  <c:v>4.299037419198086E-2</c:v>
                </c:pt>
                <c:pt idx="26">
                  <c:v>3.155521599899988E-2</c:v>
                </c:pt>
                <c:pt idx="27">
                  <c:v>2.2759094858918187E-2</c:v>
                </c:pt>
                <c:pt idx="28">
                  <c:v>1.612672530936974E-2</c:v>
                </c:pt>
                <c:pt idx="29">
                  <c:v>1.1224709272209331E-2</c:v>
                </c:pt>
                <c:pt idx="30">
                  <c:v>7.6732304080682637E-3</c:v>
                </c:pt>
                <c:pt idx="31">
                  <c:v>5.1510727401410912E-3</c:v>
                </c:pt>
                <c:pt idx="32">
                  <c:v>3.395318548295864E-3</c:v>
                </c:pt>
                <c:pt idx="33">
                  <c:v>2.1972444724569968E-3</c:v>
                </c:pt>
                <c:pt idx="34">
                  <c:v>1.39587629403288E-3</c:v>
                </c:pt>
                <c:pt idx="35">
                  <c:v>8.7045342773498413E-4</c:v>
                </c:pt>
                <c:pt idx="36">
                  <c:v>5.3276646964822932E-4</c:v>
                </c:pt>
                <c:pt idx="37">
                  <c:v>3.2002701745906579E-4</c:v>
                </c:pt>
                <c:pt idx="38">
                  <c:v>1.8865278184171285E-4</c:v>
                </c:pt>
                <c:pt idx="39">
                  <c:v>1.0912831410424373E-4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3D-4678-9460-8B701142D375}"/>
            </c:ext>
          </c:extLst>
        </c:ser>
        <c:ser>
          <c:idx val="2"/>
          <c:order val="2"/>
          <c:tx>
            <c:strRef>
              <c:f>ОХ!$E$18</c:f>
              <c:strCache>
                <c:ptCount val="1"/>
                <c:pt idx="0">
                  <c:v>n=5</c:v>
                </c:pt>
              </c:strCache>
            </c:strRef>
          </c:tx>
          <c:spPr>
            <a:ln w="22225"/>
          </c:spPr>
          <c:marker>
            <c:symbol val="none"/>
          </c:marker>
          <c:xVal>
            <c:numRef>
              <c:f>ОХ!$B$19:$B$58</c:f>
              <c:numCache>
                <c:formatCode>0.00</c:formatCode>
                <c:ptCount val="4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1.5000000000000002</c:v>
                </c:pt>
                <c:pt idx="15">
                  <c:v>1.6000000000000003</c:v>
                </c:pt>
                <c:pt idx="16">
                  <c:v>1.7000000000000004</c:v>
                </c:pt>
                <c:pt idx="17">
                  <c:v>1.8000000000000005</c:v>
                </c:pt>
                <c:pt idx="18">
                  <c:v>1.9000000000000006</c:v>
                </c:pt>
                <c:pt idx="19">
                  <c:v>2.0000000000000004</c:v>
                </c:pt>
                <c:pt idx="20">
                  <c:v>2.1000000000000005</c:v>
                </c:pt>
                <c:pt idx="21">
                  <c:v>2.2000000000000006</c:v>
                </c:pt>
                <c:pt idx="22">
                  <c:v>2.3000000000000007</c:v>
                </c:pt>
                <c:pt idx="23">
                  <c:v>2.4000000000000008</c:v>
                </c:pt>
                <c:pt idx="24">
                  <c:v>2.5000000000000009</c:v>
                </c:pt>
                <c:pt idx="25">
                  <c:v>2.600000000000001</c:v>
                </c:pt>
                <c:pt idx="26">
                  <c:v>2.7000000000000011</c:v>
                </c:pt>
                <c:pt idx="27">
                  <c:v>2.8000000000000012</c:v>
                </c:pt>
                <c:pt idx="28">
                  <c:v>2.9000000000000012</c:v>
                </c:pt>
                <c:pt idx="29">
                  <c:v>3.0000000000000013</c:v>
                </c:pt>
                <c:pt idx="30">
                  <c:v>3.1000000000000014</c:v>
                </c:pt>
                <c:pt idx="31">
                  <c:v>3.2000000000000015</c:v>
                </c:pt>
                <c:pt idx="32">
                  <c:v>3.3000000000000016</c:v>
                </c:pt>
                <c:pt idx="33">
                  <c:v>3.4000000000000017</c:v>
                </c:pt>
                <c:pt idx="34">
                  <c:v>3.5000000000000018</c:v>
                </c:pt>
                <c:pt idx="35">
                  <c:v>3.6000000000000019</c:v>
                </c:pt>
                <c:pt idx="36">
                  <c:v>3.700000000000002</c:v>
                </c:pt>
                <c:pt idx="37">
                  <c:v>3.800000000000002</c:v>
                </c:pt>
                <c:pt idx="38">
                  <c:v>3.9000000000000021</c:v>
                </c:pt>
                <c:pt idx="39">
                  <c:v>4.0000000000000018</c:v>
                </c:pt>
              </c:numCache>
            </c:numRef>
          </c:xVal>
          <c:yVal>
            <c:numRef>
              <c:f>ОХ!$E$19:$E$58</c:f>
              <c:numCache>
                <c:formatCode>0.0000</c:formatCode>
                <c:ptCount val="40"/>
                <c:pt idx="0">
                  <c:v>0.94425275005803033</c:v>
                </c:pt>
                <c:pt idx="1">
                  <c:v>0.926790287267514</c:v>
                </c:pt>
                <c:pt idx="2">
                  <c:v>0.89706651107646318</c:v>
                </c:pt>
                <c:pt idx="3">
                  <c:v>0.85452748759014863</c:v>
                </c:pt>
                <c:pt idx="4">
                  <c:v>0.7990444487695838</c:v>
                </c:pt>
                <c:pt idx="5">
                  <c:v>0.73133817633632259</c:v>
                </c:pt>
                <c:pt idx="6">
                  <c:v>0.65326232871705558</c:v>
                </c:pt>
                <c:pt idx="7">
                  <c:v>0.56784237240543733</c:v>
                </c:pt>
                <c:pt idx="8">
                  <c:v>0.47903069278129534</c:v>
                </c:pt>
                <c:pt idx="9">
                  <c:v>0.39122051535454333</c:v>
                </c:pt>
                <c:pt idx="10">
                  <c:v>0.30863442334886099</c:v>
                </c:pt>
                <c:pt idx="11">
                  <c:v>0.23474067979770591</c:v>
                </c:pt>
                <c:pt idx="12">
                  <c:v>0.17183808831773562</c:v>
                </c:pt>
                <c:pt idx="13">
                  <c:v>0.12089345762664742</c:v>
                </c:pt>
                <c:pt idx="14">
                  <c:v>8.1637917174482127E-2</c:v>
                </c:pt>
                <c:pt idx="15">
                  <c:v>5.2858790326830656E-2</c:v>
                </c:pt>
                <c:pt idx="16">
                  <c:v>3.2785022807226061E-2</c:v>
                </c:pt>
                <c:pt idx="17">
                  <c:v>1.9463468395399856E-2</c:v>
                </c:pt>
                <c:pt idx="18">
                  <c:v>1.1052314423530689E-2</c:v>
                </c:pt>
                <c:pt idx="19">
                  <c:v>5.999529951049778E-3</c:v>
                </c:pt>
                <c:pt idx="20">
                  <c:v>3.1116424634260653E-3</c:v>
                </c:pt>
                <c:pt idx="21">
                  <c:v>1.541265807215907E-3</c:v>
                </c:pt>
                <c:pt idx="22">
                  <c:v>7.2880729156971384E-4</c:v>
                </c:pt>
                <c:pt idx="23">
                  <c:v>3.2888825699012623E-4</c:v>
                </c:pt>
                <c:pt idx="24">
                  <c:v>1.4159757784071363E-4</c:v>
                </c:pt>
                <c:pt idx="25">
                  <c:v>5.8146272349110036E-5</c:v>
                </c:pt>
                <c:pt idx="26">
                  <c:v>2.2769138871494706E-5</c:v>
                </c:pt>
                <c:pt idx="27">
                  <c:v>8.5004419304613943E-6</c:v>
                </c:pt>
                <c:pt idx="28">
                  <c:v>3.0250177239228135E-6</c:v>
                </c:pt>
                <c:pt idx="29">
                  <c:v>1.0259725391364011E-6</c:v>
                </c:pt>
                <c:pt idx="30">
                  <c:v>3.3159060921579478E-7</c:v>
                </c:pt>
                <c:pt idx="31">
                  <c:v>1.0211066609061693E-7</c:v>
                </c:pt>
                <c:pt idx="32">
                  <c:v>2.9956547613862504E-8</c:v>
                </c:pt>
                <c:pt idx="33">
                  <c:v>8.3717930605152703E-9</c:v>
                </c:pt>
                <c:pt idx="34">
                  <c:v>2.2284861167210417E-9</c:v>
                </c:pt>
                <c:pt idx="35">
                  <c:v>5.649741692822854E-10</c:v>
                </c:pt>
                <c:pt idx="36">
                  <c:v>1.3640815710388875E-10</c:v>
                </c:pt>
                <c:pt idx="37">
                  <c:v>3.1362745144292414E-11</c:v>
                </c:pt>
                <c:pt idx="38">
                  <c:v>6.8662773238241096E-12</c:v>
                </c:pt>
                <c:pt idx="39">
                  <c:v>1.4313179250706721E-12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3D-4678-9460-8B701142D375}"/>
            </c:ext>
          </c:extLst>
        </c:ser>
        <c:ser>
          <c:idx val="3"/>
          <c:order val="3"/>
          <c:tx>
            <c:strRef>
              <c:f>ОХ!$F$18</c:f>
              <c:strCache>
                <c:ptCount val="1"/>
                <c:pt idx="0">
                  <c:v>n=10</c:v>
                </c:pt>
              </c:strCache>
            </c:strRef>
          </c:tx>
          <c:spPr>
            <a:ln w="22225"/>
          </c:spPr>
          <c:marker>
            <c:symbol val="none"/>
          </c:marker>
          <c:xVal>
            <c:numRef>
              <c:f>ОХ!$B$19:$B$58</c:f>
              <c:numCache>
                <c:formatCode>0.00</c:formatCode>
                <c:ptCount val="4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1.5000000000000002</c:v>
                </c:pt>
                <c:pt idx="15">
                  <c:v>1.6000000000000003</c:v>
                </c:pt>
                <c:pt idx="16">
                  <c:v>1.7000000000000004</c:v>
                </c:pt>
                <c:pt idx="17">
                  <c:v>1.8000000000000005</c:v>
                </c:pt>
                <c:pt idx="18">
                  <c:v>1.9000000000000006</c:v>
                </c:pt>
                <c:pt idx="19">
                  <c:v>2.0000000000000004</c:v>
                </c:pt>
                <c:pt idx="20">
                  <c:v>2.1000000000000005</c:v>
                </c:pt>
                <c:pt idx="21">
                  <c:v>2.2000000000000006</c:v>
                </c:pt>
                <c:pt idx="22">
                  <c:v>2.3000000000000007</c:v>
                </c:pt>
                <c:pt idx="23">
                  <c:v>2.4000000000000008</c:v>
                </c:pt>
                <c:pt idx="24">
                  <c:v>2.5000000000000009</c:v>
                </c:pt>
                <c:pt idx="25">
                  <c:v>2.600000000000001</c:v>
                </c:pt>
                <c:pt idx="26">
                  <c:v>2.7000000000000011</c:v>
                </c:pt>
                <c:pt idx="27">
                  <c:v>2.8000000000000012</c:v>
                </c:pt>
                <c:pt idx="28">
                  <c:v>2.9000000000000012</c:v>
                </c:pt>
                <c:pt idx="29">
                  <c:v>3.0000000000000013</c:v>
                </c:pt>
                <c:pt idx="30">
                  <c:v>3.1000000000000014</c:v>
                </c:pt>
                <c:pt idx="31">
                  <c:v>3.2000000000000015</c:v>
                </c:pt>
                <c:pt idx="32">
                  <c:v>3.3000000000000016</c:v>
                </c:pt>
                <c:pt idx="33">
                  <c:v>3.4000000000000017</c:v>
                </c:pt>
                <c:pt idx="34">
                  <c:v>3.5000000000000018</c:v>
                </c:pt>
                <c:pt idx="35">
                  <c:v>3.6000000000000019</c:v>
                </c:pt>
                <c:pt idx="36">
                  <c:v>3.700000000000002</c:v>
                </c:pt>
                <c:pt idx="37">
                  <c:v>3.800000000000002</c:v>
                </c:pt>
                <c:pt idx="38">
                  <c:v>3.9000000000000021</c:v>
                </c:pt>
                <c:pt idx="39">
                  <c:v>4.0000000000000018</c:v>
                </c:pt>
              </c:numCache>
            </c:numRef>
          </c:xVal>
          <c:yVal>
            <c:numRef>
              <c:f>ОХ!$F$19:$F$58</c:f>
              <c:numCache>
                <c:formatCode>0.0000</c:formatCode>
                <c:ptCount val="40"/>
                <c:pt idx="0">
                  <c:v>0.93846738169116117</c:v>
                </c:pt>
                <c:pt idx="1">
                  <c:v>0.90306455323959889</c:v>
                </c:pt>
                <c:pt idx="2">
                  <c:v>0.84224396568072502</c:v>
                </c:pt>
                <c:pt idx="3">
                  <c:v>0.75585879296585934</c:v>
                </c:pt>
                <c:pt idx="4">
                  <c:v>0.64739191755529746</c:v>
                </c:pt>
                <c:pt idx="5">
                  <c:v>0.52489912942736183</c:v>
                </c:pt>
                <c:pt idx="6">
                  <c:v>0.39987556902203536</c:v>
                </c:pt>
                <c:pt idx="7">
                  <c:v>0.28438339321087858</c:v>
                </c:pt>
                <c:pt idx="8">
                  <c:v>0.18778484777622115</c:v>
                </c:pt>
                <c:pt idx="9">
                  <c:v>0.11462085923764871</c:v>
                </c:pt>
                <c:pt idx="10">
                  <c:v>6.4438953416732489E-2</c:v>
                </c:pt>
                <c:pt idx="11">
                  <c:v>3.3269942108744677E-2</c:v>
                </c:pt>
                <c:pt idx="12">
                  <c:v>1.5738218640442427E-2</c:v>
                </c:pt>
                <c:pt idx="13">
                  <c:v>6.8082432285505867E-3</c:v>
                </c:pt>
                <c:pt idx="14">
                  <c:v>2.6891868006256908E-3</c:v>
                </c:pt>
                <c:pt idx="15">
                  <c:v>9.6864822429580883E-4</c:v>
                </c:pt>
                <c:pt idx="16">
                  <c:v>3.1784855580814693E-4</c:v>
                </c:pt>
                <c:pt idx="17">
                  <c:v>9.4931544515404787E-5</c:v>
                </c:pt>
                <c:pt idx="18">
                  <c:v>2.5788492315927935E-5</c:v>
                </c:pt>
                <c:pt idx="19">
                  <c:v>6.3680314044536893E-6</c:v>
                </c:pt>
                <c:pt idx="20">
                  <c:v>1.4286549268434114E-6</c:v>
                </c:pt>
                <c:pt idx="21">
                  <c:v>2.9107461894560111E-7</c:v>
                </c:pt>
                <c:pt idx="22">
                  <c:v>5.3836288080509051E-8</c:v>
                </c:pt>
                <c:pt idx="23">
                  <c:v>9.0365129067791574E-9</c:v>
                </c:pt>
                <c:pt idx="24">
                  <c:v>1.3761360656777142E-9</c:v>
                </c:pt>
                <c:pt idx="25">
                  <c:v>1.9008675629286606E-10</c:v>
                </c:pt>
                <c:pt idx="26">
                  <c:v>2.3811162471125243E-11</c:v>
                </c:pt>
                <c:pt idx="27">
                  <c:v>2.7043749181839297E-12</c:v>
                </c:pt>
                <c:pt idx="28">
                  <c:v>2.7844501875632209E-13</c:v>
                </c:pt>
                <c:pt idx="29">
                  <c:v>2.598573307473659E-14</c:v>
                </c:pt>
                <c:pt idx="30">
                  <c:v>2.1978450397887716E-15</c:v>
                </c:pt>
                <c:pt idx="31">
                  <c:v>1.6845166333257418E-16</c:v>
                </c:pt>
                <c:pt idx="32">
                  <c:v>1.169834441042575E-17</c:v>
                </c:pt>
                <c:pt idx="33">
                  <c:v>7.360436853605092E-19</c:v>
                </c:pt>
                <c:pt idx="34">
                  <c:v>4.1954255973422352E-20</c:v>
                </c:pt>
                <c:pt idx="35">
                  <c:v>2.1662486716822997E-21</c:v>
                </c:pt>
                <c:pt idx="36">
                  <c:v>1.0131414868714718E-22</c:v>
                </c:pt>
                <c:pt idx="37">
                  <c:v>4.2917432698586849E-24</c:v>
                </c:pt>
                <c:pt idx="38">
                  <c:v>1.6465462806086022E-25</c:v>
                </c:pt>
                <c:pt idx="39">
                  <c:v>5.7209423674368146E-27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F3D-4678-9460-8B701142D375}"/>
            </c:ext>
          </c:extLst>
        </c:ser>
        <c:ser>
          <c:idx val="4"/>
          <c:order val="4"/>
          <c:tx>
            <c:strRef>
              <c:f>ОХ!$G$18</c:f>
              <c:strCache>
                <c:ptCount val="1"/>
                <c:pt idx="0">
                  <c:v>n=50</c:v>
                </c:pt>
              </c:strCache>
            </c:strRef>
          </c:tx>
          <c:spPr>
            <a:ln w="22225"/>
          </c:spPr>
          <c:marker>
            <c:symbol val="none"/>
          </c:marker>
          <c:xVal>
            <c:numRef>
              <c:f>ОХ!$B$19:$B$58</c:f>
              <c:numCache>
                <c:formatCode>0.00</c:formatCode>
                <c:ptCount val="4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1.5000000000000002</c:v>
                </c:pt>
                <c:pt idx="15">
                  <c:v>1.6000000000000003</c:v>
                </c:pt>
                <c:pt idx="16">
                  <c:v>1.7000000000000004</c:v>
                </c:pt>
                <c:pt idx="17">
                  <c:v>1.8000000000000005</c:v>
                </c:pt>
                <c:pt idx="18">
                  <c:v>1.9000000000000006</c:v>
                </c:pt>
                <c:pt idx="19">
                  <c:v>2.0000000000000004</c:v>
                </c:pt>
                <c:pt idx="20">
                  <c:v>2.1000000000000005</c:v>
                </c:pt>
                <c:pt idx="21">
                  <c:v>2.2000000000000006</c:v>
                </c:pt>
                <c:pt idx="22">
                  <c:v>2.3000000000000007</c:v>
                </c:pt>
                <c:pt idx="23">
                  <c:v>2.4000000000000008</c:v>
                </c:pt>
                <c:pt idx="24">
                  <c:v>2.5000000000000009</c:v>
                </c:pt>
                <c:pt idx="25">
                  <c:v>2.600000000000001</c:v>
                </c:pt>
                <c:pt idx="26">
                  <c:v>2.7000000000000011</c:v>
                </c:pt>
                <c:pt idx="27">
                  <c:v>2.8000000000000012</c:v>
                </c:pt>
                <c:pt idx="28">
                  <c:v>2.9000000000000012</c:v>
                </c:pt>
                <c:pt idx="29">
                  <c:v>3.0000000000000013</c:v>
                </c:pt>
                <c:pt idx="30">
                  <c:v>3.1000000000000014</c:v>
                </c:pt>
                <c:pt idx="31">
                  <c:v>3.2000000000000015</c:v>
                </c:pt>
                <c:pt idx="32">
                  <c:v>3.3000000000000016</c:v>
                </c:pt>
                <c:pt idx="33">
                  <c:v>3.4000000000000017</c:v>
                </c:pt>
                <c:pt idx="34">
                  <c:v>3.5000000000000018</c:v>
                </c:pt>
                <c:pt idx="35">
                  <c:v>3.6000000000000019</c:v>
                </c:pt>
                <c:pt idx="36">
                  <c:v>3.700000000000002</c:v>
                </c:pt>
                <c:pt idx="37">
                  <c:v>3.800000000000002</c:v>
                </c:pt>
                <c:pt idx="38">
                  <c:v>3.9000000000000021</c:v>
                </c:pt>
                <c:pt idx="39">
                  <c:v>4.0000000000000018</c:v>
                </c:pt>
              </c:numCache>
            </c:numRef>
          </c:xVal>
          <c:yVal>
            <c:numRef>
              <c:f>ОХ!$G$19:$G$58</c:f>
              <c:numCache>
                <c:formatCode>0.0000</c:formatCode>
                <c:ptCount val="40"/>
                <c:pt idx="0">
                  <c:v>0.89104538244938447</c:v>
                </c:pt>
                <c:pt idx="1">
                  <c:v>0.7070110635520126</c:v>
                </c:pt>
                <c:pt idx="2">
                  <c:v>0.43588397456899591</c:v>
                </c:pt>
                <c:pt idx="3">
                  <c:v>0.19256958056744278</c:v>
                </c:pt>
                <c:pt idx="4">
                  <c:v>5.7562456812491621E-2</c:v>
                </c:pt>
                <c:pt idx="5">
                  <c:v>1.1224709272209405E-2</c:v>
                </c:pt>
                <c:pt idx="6">
                  <c:v>1.3958762940328915E-3</c:v>
                </c:pt>
                <c:pt idx="7">
                  <c:v>1.0912831410424544E-4</c:v>
                </c:pt>
                <c:pt idx="8">
                  <c:v>5.313719522977271E-6</c:v>
                </c:pt>
                <c:pt idx="9">
                  <c:v>1.6014094476937865E-7</c:v>
                </c:pt>
                <c:pt idx="10">
                  <c:v>2.9740464362179825E-9</c:v>
                </c:pt>
                <c:pt idx="11">
                  <c:v>3.392884309340644E-11</c:v>
                </c:pt>
                <c:pt idx="12">
                  <c:v>2.3722378519261158E-13</c:v>
                </c:pt>
                <c:pt idx="13">
                  <c:v>1.0147362141471261E-15</c:v>
                </c:pt>
                <c:pt idx="14">
                  <c:v>2.6519506153709703E-18</c:v>
                </c:pt>
                <c:pt idx="15">
                  <c:v>4.2299215331317382E-21</c:v>
                </c:pt>
                <c:pt idx="16">
                  <c:v>4.1141860149284392E-24</c:v>
                </c:pt>
                <c:pt idx="17">
                  <c:v>2.4384864365827696E-27</c:v>
                </c:pt>
                <c:pt idx="18">
                  <c:v>8.8022812169035584E-31</c:v>
                </c:pt>
                <c:pt idx="19">
                  <c:v>1.9342115381667581E-34</c:v>
                </c:pt>
                <c:pt idx="20">
                  <c:v>2.5862754977290769E-38</c:v>
                </c:pt>
                <c:pt idx="21">
                  <c:v>2.1035953662612923E-42</c:v>
                </c:pt>
                <c:pt idx="22">
                  <c:v>1.0404997224122946E-46</c:v>
                </c:pt>
                <c:pt idx="23">
                  <c:v>3.1290112980899851E-51</c:v>
                </c:pt>
                <c:pt idx="24">
                  <c:v>5.7195915557484921E-56</c:v>
                </c:pt>
                <c:pt idx="25">
                  <c:v>6.3538184488954576E-61</c:v>
                </c:pt>
                <c:pt idx="26">
                  <c:v>4.2888967593116053E-66</c:v>
                </c:pt>
                <c:pt idx="27">
                  <c:v>1.7588745719995265E-71</c:v>
                </c:pt>
                <c:pt idx="28">
                  <c:v>4.3817463223169252E-77</c:v>
                </c:pt>
                <c:pt idx="29">
                  <c:v>6.6303025716508782E-83</c:v>
                </c:pt>
                <c:pt idx="30">
                  <c:v>6.0932517337927452E-89</c:v>
                </c:pt>
                <c:pt idx="31">
                  <c:v>3.4005954172330183E-95</c:v>
                </c:pt>
                <c:pt idx="32">
                  <c:v>1.152431760474242E-101</c:v>
                </c:pt>
                <c:pt idx="33">
                  <c:v>2.3713608271051816E-108</c:v>
                </c:pt>
                <c:pt idx="34">
                  <c:v>2.9625998274682657E-115</c:v>
                </c:pt>
                <c:pt idx="35">
                  <c:v>2.2470600272822782E-122</c:v>
                </c:pt>
                <c:pt idx="36">
                  <c:v>1.034661804523425E-129</c:v>
                </c:pt>
                <c:pt idx="37">
                  <c:v>2.8920248663092441E-137</c:v>
                </c:pt>
                <c:pt idx="38">
                  <c:v>4.906876565446872E-145</c:v>
                </c:pt>
                <c:pt idx="39">
                  <c:v>5.0534623356473302E-153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F3D-4678-9460-8B701142D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02048"/>
        <c:axId val="123603968"/>
      </c:scatterChart>
      <c:valAx>
        <c:axId val="12360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d=</a:t>
                </a:r>
                <a:r>
                  <a:rPr lang="en-US">
                    <a:sym typeface="Symbol"/>
                  </a:rPr>
                  <a:t>/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816504593175853"/>
              <c:y val="0.85553222513852434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23603968"/>
        <c:crosses val="autoZero"/>
        <c:crossBetween val="midCat"/>
      </c:valAx>
      <c:valAx>
        <c:axId val="1236039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ru-RU" b="1">
                    <a:sym typeface="Symbol"/>
                  </a:rPr>
                  <a:t></a:t>
                </a:r>
                <a:endParaRPr lang="ru-RU" b="1"/>
              </a:p>
            </c:rich>
          </c:tx>
          <c:layout>
            <c:manualLayout>
              <c:xMode val="edge"/>
              <c:yMode val="edge"/>
              <c:x val="2.2222154663099548E-2"/>
              <c:y val="6.9465602513971464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236020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</xdr:rowOff>
    </xdr:from>
    <xdr:to>
      <xdr:col>15</xdr:col>
      <xdr:colOff>0</xdr:colOff>
      <xdr:row>24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200024</xdr:rowOff>
    </xdr:from>
    <xdr:to>
      <xdr:col>15</xdr:col>
      <xdr:colOff>0</xdr:colOff>
      <xdr:row>22</xdr:row>
      <xdr:rowOff>161924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oshibka-vtorogo-roda-i-krivye-operativnoy-harakteristik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oshibka-vtorogo-roda-i-krivye-operativnoy-harakteristik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tabSelected="1" workbookViewId="0">
      <selection activeCell="O2" sqref="O2"/>
    </sheetView>
  </sheetViews>
  <sheetFormatPr defaultRowHeight="12.75" x14ac:dyDescent="0.2"/>
  <cols>
    <col min="1" max="1" width="15" style="7" customWidth="1"/>
    <col min="2" max="2" width="17.140625" style="7" customWidth="1"/>
    <col min="3" max="3" width="10.5703125" style="7" customWidth="1"/>
    <col min="4" max="4" width="11.42578125" style="7" customWidth="1"/>
    <col min="5" max="5" width="12.42578125" style="7" customWidth="1"/>
    <col min="6" max="6" width="10.28515625" style="7" customWidth="1"/>
    <col min="7" max="7" width="13.28515625" style="7" customWidth="1"/>
    <col min="8" max="8" width="10.140625" style="7" customWidth="1"/>
    <col min="9" max="9" width="12.140625" style="7" bestFit="1" customWidth="1"/>
    <col min="10" max="10" width="10.7109375" style="7" customWidth="1"/>
    <col min="11" max="11" width="10.140625" style="7" customWidth="1"/>
    <col min="12" max="12" width="9.5703125" style="7" bestFit="1" customWidth="1"/>
    <col min="13" max="26" width="10.5703125" style="7" bestFit="1" customWidth="1"/>
    <col min="27" max="268" width="9.140625" style="7"/>
    <col min="269" max="269" width="10" style="7" customWidth="1"/>
    <col min="270" max="349" width="9.140625" style="7"/>
    <col min="350" max="350" width="8.5703125" style="7" customWidth="1"/>
    <col min="351" max="16384" width="9.140625" style="7"/>
  </cols>
  <sheetData>
    <row r="1" spans="1:15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2" t="s">
        <v>56</v>
      </c>
    </row>
    <row r="3" spans="1:15" ht="18.75" x14ac:dyDescent="0.2">
      <c r="A3" s="1" t="s">
        <v>20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x14ac:dyDescent="0.2">
      <c r="A4" s="22" t="s">
        <v>16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5.75" x14ac:dyDescent="0.25">
      <c r="D5" s="8"/>
      <c r="E5" s="8"/>
      <c r="F5" s="8"/>
      <c r="G5" s="7" t="s">
        <v>26</v>
      </c>
      <c r="H5" s="8"/>
      <c r="I5" s="8"/>
      <c r="J5" s="8"/>
    </row>
    <row r="6" spans="1:15" ht="15.75" x14ac:dyDescent="0.25">
      <c r="A6" s="32" t="s">
        <v>15</v>
      </c>
      <c r="B6" s="31"/>
      <c r="C6" s="31"/>
      <c r="G6" s="8"/>
      <c r="H6" s="8"/>
      <c r="I6" s="8"/>
      <c r="J6" s="8"/>
    </row>
    <row r="7" spans="1:15" ht="15.75" x14ac:dyDescent="0.25">
      <c r="A7" s="12" t="s">
        <v>6</v>
      </c>
      <c r="B7" s="11">
        <v>10</v>
      </c>
      <c r="G7" s="8"/>
      <c r="H7" s="8"/>
      <c r="I7" s="8"/>
      <c r="J7" s="8"/>
    </row>
    <row r="8" spans="1:15" ht="15.75" x14ac:dyDescent="0.25">
      <c r="A8" s="12" t="s">
        <v>28</v>
      </c>
      <c r="B8" s="11">
        <v>0.1</v>
      </c>
      <c r="C8" s="24" t="s">
        <v>29</v>
      </c>
      <c r="G8" s="8"/>
      <c r="H8" s="8"/>
      <c r="I8" s="8"/>
      <c r="J8" s="8"/>
      <c r="L8" s="16"/>
      <c r="M8" s="16"/>
      <c r="N8" s="16"/>
    </row>
    <row r="9" spans="1:15" ht="51.75" x14ac:dyDescent="0.25">
      <c r="A9" s="12" t="s">
        <v>19</v>
      </c>
      <c r="B9" s="34">
        <v>0.05</v>
      </c>
      <c r="C9" s="24"/>
      <c r="E9" s="8"/>
      <c r="F9" s="8"/>
      <c r="G9" s="8"/>
      <c r="H9" s="8"/>
      <c r="I9" s="8"/>
      <c r="J9" s="8"/>
      <c r="L9" s="16"/>
      <c r="M9" s="16"/>
      <c r="N9" s="16"/>
    </row>
    <row r="10" spans="1:15" ht="15.75" x14ac:dyDescent="0.25">
      <c r="H10" s="8"/>
      <c r="I10" s="8"/>
      <c r="J10" s="8"/>
      <c r="L10" s="16"/>
      <c r="M10" s="16"/>
      <c r="N10" s="16"/>
    </row>
    <row r="11" spans="1:15" ht="15.75" x14ac:dyDescent="0.25">
      <c r="A11" s="29" t="s">
        <v>17</v>
      </c>
      <c r="B11" s="10" t="s">
        <v>14</v>
      </c>
      <c r="C11" s="33">
        <v>0</v>
      </c>
      <c r="D11" s="24" t="s">
        <v>38</v>
      </c>
      <c r="H11" s="8"/>
      <c r="I11" s="8"/>
      <c r="J11" s="8"/>
      <c r="L11" s="16"/>
      <c r="M11" s="16"/>
      <c r="N11" s="16"/>
    </row>
    <row r="12" spans="1:15" ht="15.75" x14ac:dyDescent="0.25">
      <c r="A12" s="10"/>
      <c r="B12" s="30" t="s">
        <v>23</v>
      </c>
      <c r="C12" s="11">
        <v>0.1</v>
      </c>
      <c r="D12" s="8"/>
      <c r="H12" s="8"/>
      <c r="I12" s="8"/>
      <c r="J12" s="8"/>
      <c r="L12" s="16"/>
      <c r="M12" s="16"/>
      <c r="N12" s="16"/>
    </row>
    <row r="13" spans="1:15" ht="15.75" x14ac:dyDescent="0.25">
      <c r="A13" s="29" t="s">
        <v>18</v>
      </c>
      <c r="B13" s="10" t="s">
        <v>24</v>
      </c>
      <c r="C13" s="19">
        <f>(C11+C12)*SQRT(B7)/B8</f>
        <v>3.16227766016838</v>
      </c>
      <c r="D13" s="24" t="s">
        <v>25</v>
      </c>
      <c r="G13" s="8"/>
      <c r="H13" s="8"/>
      <c r="I13" s="8"/>
      <c r="J13" s="8"/>
      <c r="L13" s="16"/>
      <c r="M13" s="16"/>
      <c r="N13" s="16"/>
    </row>
    <row r="14" spans="1:15" ht="15.75" x14ac:dyDescent="0.25">
      <c r="F14" s="8"/>
      <c r="L14" s="16"/>
      <c r="M14" s="16"/>
      <c r="N14" s="16"/>
    </row>
    <row r="15" spans="1:15" x14ac:dyDescent="0.2">
      <c r="A15" s="7" t="s">
        <v>9</v>
      </c>
      <c r="L15" s="16"/>
      <c r="M15" s="16"/>
      <c r="N15" s="16"/>
    </row>
    <row r="16" spans="1:15" x14ac:dyDescent="0.2">
      <c r="A16" s="12" t="s">
        <v>10</v>
      </c>
      <c r="B16" s="12" t="s">
        <v>11</v>
      </c>
      <c r="L16" s="16"/>
      <c r="M16" s="16"/>
      <c r="N16" s="16"/>
    </row>
    <row r="17" spans="1:14" x14ac:dyDescent="0.2">
      <c r="A17" s="35">
        <f>_xlfn.NORM.S.INV(B9/2)</f>
        <v>-1.9599639845400538</v>
      </c>
      <c r="B17" s="35">
        <f>-A17</f>
        <v>1.9599639845400538</v>
      </c>
      <c r="L17" s="16"/>
      <c r="M17" s="16"/>
      <c r="N17" s="16"/>
    </row>
    <row r="18" spans="1:14" x14ac:dyDescent="0.2">
      <c r="A18" s="7">
        <f t="array" ref="A18">MATCH(INDEX(B27:B126,MATCH(MIN(ABS(B27:B126-A17)),ABS(B27:B126-A17),0)),B27:B126,0)</f>
        <v>13</v>
      </c>
      <c r="B18" s="7">
        <f t="array" ref="B18">MATCH(INDEX(B27:B126,MATCH(MIN(ABS(B27:B126-B17)),ABS(B27:B126-B17),0)),B27:B126,0)</f>
        <v>59</v>
      </c>
      <c r="C18" s="24" t="s">
        <v>31</v>
      </c>
      <c r="L18" s="16"/>
      <c r="M18" s="16"/>
      <c r="N18" s="16"/>
    </row>
    <row r="19" spans="1:14" x14ac:dyDescent="0.2">
      <c r="A19" s="13">
        <f>_xlfn.NORM.S.DIST(A17-C13,TRUE)</f>
        <v>1.5096230961231486E-7</v>
      </c>
      <c r="B19" s="13">
        <f>_xlfn.NORM.S.DIST(B17-C13,TRUE)</f>
        <v>0.11462101019995816</v>
      </c>
      <c r="C19" s="24" t="s">
        <v>33</v>
      </c>
    </row>
    <row r="21" spans="1:14" ht="25.5" x14ac:dyDescent="0.2">
      <c r="A21" s="12" t="s">
        <v>34</v>
      </c>
      <c r="B21" s="37" t="s">
        <v>32</v>
      </c>
    </row>
    <row r="22" spans="1:14" x14ac:dyDescent="0.2">
      <c r="A22" s="14">
        <f>B19-A19</f>
        <v>0.11462085923764855</v>
      </c>
      <c r="B22" s="36">
        <f>1-A22</f>
        <v>0.88537914076235147</v>
      </c>
      <c r="K22" s="13"/>
      <c r="L22" s="13"/>
      <c r="M22" s="13"/>
      <c r="N22" s="13"/>
    </row>
    <row r="24" spans="1:14" x14ac:dyDescent="0.2">
      <c r="A24" s="17" t="s">
        <v>5</v>
      </c>
      <c r="B24" s="17"/>
      <c r="C24" s="17"/>
      <c r="D24" s="17"/>
      <c r="E24" s="17"/>
      <c r="F24" s="17"/>
    </row>
    <row r="25" spans="1:14" x14ac:dyDescent="0.2">
      <c r="A25" s="13" t="s">
        <v>27</v>
      </c>
      <c r="B25" s="13"/>
      <c r="C25" s="13"/>
    </row>
    <row r="26" spans="1:14" x14ac:dyDescent="0.2">
      <c r="A26" s="21" t="s">
        <v>8</v>
      </c>
      <c r="B26" s="20" t="s">
        <v>7</v>
      </c>
      <c r="C26" s="20" t="s">
        <v>39</v>
      </c>
      <c r="D26" s="20" t="s">
        <v>40</v>
      </c>
      <c r="E26" s="9" t="s">
        <v>37</v>
      </c>
      <c r="H26" s="10" t="s">
        <v>21</v>
      </c>
      <c r="I26" s="14">
        <f>3*1/35</f>
        <v>8.5714285714285715E-2</v>
      </c>
      <c r="J26" s="24" t="s">
        <v>30</v>
      </c>
    </row>
    <row r="27" spans="1:14" x14ac:dyDescent="0.2">
      <c r="A27" s="21">
        <v>1</v>
      </c>
      <c r="B27" s="26">
        <v>-3</v>
      </c>
      <c r="C27" s="15">
        <f>_xlfn.NORM.S.DIST(B27,FALSE)</f>
        <v>4.4318484119380075E-3</v>
      </c>
      <c r="D27" s="15">
        <f t="shared" ref="D27:D58" si="0">_xlfn.NORM.DIST(B27,$C$13,1,FALSE)</f>
        <v>2.2648178204700899E-9</v>
      </c>
      <c r="E27" s="15" t="e">
        <f t="shared" ref="E27:E58" si="1">IF(AND(A27&gt;=$A$18,A27&lt;=$B$18),D27,NA())</f>
        <v>#N/A</v>
      </c>
    </row>
    <row r="28" spans="1:14" ht="14.25" x14ac:dyDescent="0.25">
      <c r="A28" s="21">
        <v>2</v>
      </c>
      <c r="B28" s="27">
        <f t="shared" ref="B28:B66" si="2">B27+$I$26</f>
        <v>-2.9142857142857141</v>
      </c>
      <c r="C28" s="15">
        <f t="shared" ref="C28:C91" si="3">_xlfn.NORM.S.DIST(B28,FALSE)</f>
        <v>5.7103832101855889E-3</v>
      </c>
      <c r="D28" s="15">
        <f t="shared" si="0"/>
        <v>3.8267507763466026E-9</v>
      </c>
      <c r="E28" s="15" t="e">
        <f t="shared" si="1"/>
        <v>#N/A</v>
      </c>
      <c r="H28" s="7" t="s">
        <v>35</v>
      </c>
      <c r="M28" s="28"/>
      <c r="N28" s="13"/>
    </row>
    <row r="29" spans="1:14" x14ac:dyDescent="0.2">
      <c r="A29" s="21">
        <v>3</v>
      </c>
      <c r="B29" s="27">
        <f t="shared" si="2"/>
        <v>-2.8285714285714283</v>
      </c>
      <c r="C29" s="15">
        <f t="shared" si="3"/>
        <v>7.303900952730747E-3</v>
      </c>
      <c r="D29" s="15">
        <f t="shared" si="0"/>
        <v>6.4185414390711802E-9</v>
      </c>
      <c r="E29" s="15" t="e">
        <f t="shared" si="1"/>
        <v>#N/A</v>
      </c>
      <c r="H29" s="10" t="s">
        <v>12</v>
      </c>
      <c r="I29" s="10" t="s">
        <v>13</v>
      </c>
      <c r="M29" s="28"/>
      <c r="N29" s="13"/>
    </row>
    <row r="30" spans="1:14" x14ac:dyDescent="0.2">
      <c r="A30" s="21">
        <v>4</v>
      </c>
      <c r="B30" s="27">
        <f t="shared" si="2"/>
        <v>-2.7428571428571424</v>
      </c>
      <c r="C30" s="15">
        <f t="shared" si="3"/>
        <v>9.2737153551397788E-3</v>
      </c>
      <c r="D30" s="15">
        <f t="shared" si="0"/>
        <v>1.0686900966673207E-8</v>
      </c>
      <c r="E30" s="15" t="e">
        <f t="shared" si="1"/>
        <v>#N/A</v>
      </c>
      <c r="G30" s="25">
        <f>(C11-INDEX($B$27:$B$126,MATCH(C11,$B$27:$B$126,1)))/$I$26</f>
        <v>0.99999999999999056</v>
      </c>
      <c r="H30" s="19">
        <f>MATCH(C11,$B$27:$B$126,1)+G30</f>
        <v>35.999999999999993</v>
      </c>
      <c r="I30" s="10">
        <v>0</v>
      </c>
      <c r="M30" s="28"/>
      <c r="N30" s="13"/>
    </row>
    <row r="31" spans="1:14" x14ac:dyDescent="0.2">
      <c r="A31" s="21">
        <v>5</v>
      </c>
      <c r="B31" s="27">
        <f t="shared" si="2"/>
        <v>-2.6571428571428566</v>
      </c>
      <c r="C31" s="15">
        <f t="shared" si="3"/>
        <v>1.1688584294175915E-2</v>
      </c>
      <c r="D31" s="15">
        <f t="shared" si="0"/>
        <v>1.7663488722841116E-8</v>
      </c>
      <c r="E31" s="15" t="e">
        <f t="shared" si="1"/>
        <v>#N/A</v>
      </c>
      <c r="G31" s="25"/>
      <c r="H31" s="19">
        <f>H30</f>
        <v>35.999999999999993</v>
      </c>
      <c r="I31" s="14">
        <f>_xlfn.NORM.S.DIST(C11,FALSE)</f>
        <v>0.3989422804014327</v>
      </c>
      <c r="M31" s="28"/>
      <c r="N31" s="13"/>
    </row>
    <row r="32" spans="1:14" x14ac:dyDescent="0.2">
      <c r="A32" s="21">
        <v>6</v>
      </c>
      <c r="B32" s="27">
        <f t="shared" si="2"/>
        <v>-2.5714285714285707</v>
      </c>
      <c r="C32" s="15">
        <f t="shared" si="3"/>
        <v>1.4624442851932038E-2</v>
      </c>
      <c r="D32" s="15">
        <f t="shared" si="0"/>
        <v>2.8980805415305532E-8</v>
      </c>
      <c r="E32" s="15" t="e">
        <f t="shared" si="1"/>
        <v>#N/A</v>
      </c>
      <c r="G32" s="25"/>
      <c r="M32" s="28"/>
      <c r="N32" s="13"/>
    </row>
    <row r="33" spans="1:14" x14ac:dyDescent="0.2">
      <c r="A33" s="21">
        <v>7</v>
      </c>
      <c r="B33" s="27">
        <f t="shared" si="2"/>
        <v>-2.4857142857142849</v>
      </c>
      <c r="C33" s="15">
        <f t="shared" si="3"/>
        <v>1.8163770725262113E-2</v>
      </c>
      <c r="D33" s="15">
        <f t="shared" si="0"/>
        <v>4.7201269733540449E-8</v>
      </c>
      <c r="E33" s="15" t="e">
        <f t="shared" si="1"/>
        <v>#N/A</v>
      </c>
      <c r="H33" s="7" t="str">
        <f>A16</f>
        <v>Левая граница</v>
      </c>
      <c r="M33" s="28"/>
      <c r="N33" s="13"/>
    </row>
    <row r="34" spans="1:14" x14ac:dyDescent="0.2">
      <c r="A34" s="21">
        <v>8</v>
      </c>
      <c r="B34" s="27">
        <f t="shared" si="2"/>
        <v>-2.399999999999999</v>
      </c>
      <c r="C34" s="15">
        <f t="shared" si="3"/>
        <v>2.2394530294842948E-2</v>
      </c>
      <c r="D34" s="15">
        <f t="shared" si="0"/>
        <v>7.6314344302089226E-8</v>
      </c>
      <c r="E34" s="15" t="e">
        <f t="shared" si="1"/>
        <v>#N/A</v>
      </c>
      <c r="H34" s="10" t="s">
        <v>12</v>
      </c>
      <c r="I34" s="10" t="s">
        <v>13</v>
      </c>
      <c r="M34" s="28"/>
      <c r="N34" s="13"/>
    </row>
    <row r="35" spans="1:14" x14ac:dyDescent="0.2">
      <c r="A35" s="21">
        <v>9</v>
      </c>
      <c r="B35" s="27">
        <f t="shared" si="2"/>
        <v>-2.3142857142857132</v>
      </c>
      <c r="C35" s="15">
        <f t="shared" si="3"/>
        <v>2.7408619990285606E-2</v>
      </c>
      <c r="D35" s="15">
        <f t="shared" si="0"/>
        <v>1.2248077838569252E-7</v>
      </c>
      <c r="E35" s="15" t="e">
        <f t="shared" si="1"/>
        <v>#N/A</v>
      </c>
      <c r="G35" s="25">
        <f>(A17-INDEX($B$27:$B$126,MATCH(A17,$B$27:$B$126,1)))/$I$26</f>
        <v>0.13375351369935506</v>
      </c>
      <c r="H35" s="19">
        <f>MATCH(A17,$B$27:$B$126,1)+G35</f>
        <v>13.133753513699356</v>
      </c>
      <c r="I35" s="10">
        <v>0</v>
      </c>
      <c r="M35" s="28"/>
      <c r="N35" s="13"/>
    </row>
    <row r="36" spans="1:14" x14ac:dyDescent="0.2">
      <c r="A36" s="21">
        <v>10</v>
      </c>
      <c r="B36" s="27">
        <f t="shared" si="2"/>
        <v>-2.2285714285714273</v>
      </c>
      <c r="C36" s="15">
        <f t="shared" si="3"/>
        <v>3.3299801621455946E-2</v>
      </c>
      <c r="D36" s="15">
        <f t="shared" si="0"/>
        <v>1.9513670319190121E-7</v>
      </c>
      <c r="E36" s="15" t="e">
        <f t="shared" si="1"/>
        <v>#N/A</v>
      </c>
      <c r="H36" s="19">
        <f>H35</f>
        <v>13.133753513699356</v>
      </c>
      <c r="I36" s="14">
        <f>I31</f>
        <v>0.3989422804014327</v>
      </c>
      <c r="M36" s="28"/>
      <c r="N36" s="13"/>
    </row>
    <row r="37" spans="1:14" x14ac:dyDescent="0.2">
      <c r="A37" s="21">
        <v>11</v>
      </c>
      <c r="B37" s="27">
        <f t="shared" si="2"/>
        <v>-2.1428571428571415</v>
      </c>
      <c r="C37" s="15">
        <f t="shared" si="3"/>
        <v>4.0161080440903225E-2</v>
      </c>
      <c r="D37" s="15">
        <f t="shared" si="0"/>
        <v>3.0861657988049482E-7</v>
      </c>
      <c r="E37" s="15" t="e">
        <f t="shared" si="1"/>
        <v>#N/A</v>
      </c>
      <c r="M37" s="28"/>
      <c r="N37" s="13"/>
    </row>
    <row r="38" spans="1:14" x14ac:dyDescent="0.2">
      <c r="A38" s="21">
        <v>12</v>
      </c>
      <c r="B38" s="27">
        <f t="shared" si="2"/>
        <v>-2.0571428571428556</v>
      </c>
      <c r="C38" s="15">
        <f t="shared" si="3"/>
        <v>4.8081542825581081E-2</v>
      </c>
      <c r="D38" s="15">
        <f t="shared" si="0"/>
        <v>4.8451676599890735E-7</v>
      </c>
      <c r="E38" s="15" t="e">
        <f t="shared" si="1"/>
        <v>#N/A</v>
      </c>
      <c r="H38" s="7" t="str">
        <f>B16</f>
        <v>Правая граница</v>
      </c>
      <c r="M38" s="28"/>
      <c r="N38" s="13"/>
    </row>
    <row r="39" spans="1:14" x14ac:dyDescent="0.2">
      <c r="A39" s="21">
        <v>13</v>
      </c>
      <c r="B39" s="27">
        <f t="shared" si="2"/>
        <v>-1.97142857142857</v>
      </c>
      <c r="C39" s="15">
        <f t="shared" si="3"/>
        <v>5.7142688091812895E-2</v>
      </c>
      <c r="D39" s="15">
        <f t="shared" si="0"/>
        <v>7.5510549470424723E-7</v>
      </c>
      <c r="E39" s="15">
        <f t="shared" si="1"/>
        <v>7.5510549470424723E-7</v>
      </c>
      <c r="H39" s="10" t="s">
        <v>12</v>
      </c>
      <c r="I39" s="10" t="s">
        <v>13</v>
      </c>
      <c r="M39" s="28"/>
      <c r="N39" s="13"/>
    </row>
    <row r="40" spans="1:14" x14ac:dyDescent="0.2">
      <c r="A40" s="21">
        <v>14</v>
      </c>
      <c r="B40" s="27">
        <f t="shared" si="2"/>
        <v>-1.8857142857142843</v>
      </c>
      <c r="C40" s="15">
        <f t="shared" si="3"/>
        <v>6.7414327000625038E-2</v>
      </c>
      <c r="D40" s="15">
        <f t="shared" si="0"/>
        <v>1.1681960039303826E-6</v>
      </c>
      <c r="E40" s="15">
        <f t="shared" si="1"/>
        <v>1.1681960039303826E-6</v>
      </c>
      <c r="G40" s="25">
        <f>(B17-INDEX($B$27:$B$126,MATCH(B17,$B$27:$B$126,1)))/$I$26</f>
        <v>0.86624648630062584</v>
      </c>
      <c r="H40" s="19">
        <f>MATCH(B17,$B$27:$B$126,1)+G40</f>
        <v>58.866246486300625</v>
      </c>
      <c r="I40" s="10">
        <v>0</v>
      </c>
      <c r="M40" s="28"/>
      <c r="N40" s="13"/>
    </row>
    <row r="41" spans="1:14" x14ac:dyDescent="0.2">
      <c r="A41" s="21">
        <v>15</v>
      </c>
      <c r="B41" s="27">
        <f t="shared" si="2"/>
        <v>-1.7999999999999987</v>
      </c>
      <c r="C41" s="15">
        <f t="shared" si="3"/>
        <v>7.8950158300894344E-2</v>
      </c>
      <c r="D41" s="15">
        <f t="shared" si="0"/>
        <v>1.7940439047761633E-6</v>
      </c>
      <c r="E41" s="15">
        <f t="shared" si="1"/>
        <v>1.7940439047761633E-6</v>
      </c>
      <c r="H41" s="19">
        <f>H40</f>
        <v>58.866246486300625</v>
      </c>
      <c r="I41" s="14">
        <f>I31</f>
        <v>0.3989422804014327</v>
      </c>
      <c r="M41" s="28"/>
      <c r="N41" s="13"/>
    </row>
    <row r="42" spans="1:14" x14ac:dyDescent="0.2">
      <c r="A42" s="21">
        <v>16</v>
      </c>
      <c r="B42" s="27">
        <f t="shared" si="2"/>
        <v>-1.7142857142857131</v>
      </c>
      <c r="C42" s="15">
        <f t="shared" si="3"/>
        <v>9.1783173964108233E-2</v>
      </c>
      <c r="D42" s="15">
        <f t="shared" si="0"/>
        <v>2.7350148137631351E-6</v>
      </c>
      <c r="E42" s="15">
        <f t="shared" si="1"/>
        <v>2.7350148137631351E-6</v>
      </c>
      <c r="M42" s="28"/>
      <c r="N42" s="13"/>
    </row>
    <row r="43" spans="1:14" ht="14.25" x14ac:dyDescent="0.25">
      <c r="A43" s="21">
        <v>17</v>
      </c>
      <c r="B43" s="27">
        <f t="shared" si="2"/>
        <v>-1.6285714285714274</v>
      </c>
      <c r="C43" s="15">
        <f t="shared" si="3"/>
        <v>0.10592108087771891</v>
      </c>
      <c r="D43" s="15">
        <f t="shared" si="0"/>
        <v>4.1390013098011823E-6</v>
      </c>
      <c r="E43" s="15">
        <f t="shared" si="1"/>
        <v>4.1390013098011823E-6</v>
      </c>
      <c r="H43" s="7" t="s">
        <v>36</v>
      </c>
      <c r="M43" s="28"/>
      <c r="N43" s="13"/>
    </row>
    <row r="44" spans="1:14" x14ac:dyDescent="0.2">
      <c r="A44" s="21">
        <v>18</v>
      </c>
      <c r="B44" s="27">
        <f t="shared" si="2"/>
        <v>-1.5428571428571418</v>
      </c>
      <c r="C44" s="15">
        <f t="shared" si="3"/>
        <v>0.12134195864127222</v>
      </c>
      <c r="D44" s="15">
        <f t="shared" si="0"/>
        <v>6.2178567128280085E-6</v>
      </c>
      <c r="E44" s="15">
        <f t="shared" si="1"/>
        <v>6.2178567128280085E-6</v>
      </c>
      <c r="H44" s="10" t="s">
        <v>12</v>
      </c>
      <c r="I44" s="10" t="s">
        <v>13</v>
      </c>
      <c r="M44" s="28"/>
      <c r="N44" s="13"/>
    </row>
    <row r="45" spans="1:14" x14ac:dyDescent="0.2">
      <c r="A45" s="21">
        <v>19</v>
      </c>
      <c r="B45" s="27">
        <f t="shared" si="2"/>
        <v>-1.4571428571428562</v>
      </c>
      <c r="C45" s="15">
        <f t="shared" si="3"/>
        <v>0.13799039657731377</v>
      </c>
      <c r="D45" s="15">
        <f t="shared" si="0"/>
        <v>9.2724632485189655E-6</v>
      </c>
      <c r="E45" s="15">
        <f t="shared" si="1"/>
        <v>9.2724632485189655E-6</v>
      </c>
      <c r="G45" s="25">
        <f>(C13-INDEX($B$27:$B$126,MATCH(C13,$B$27:$B$126,1)))/$I$26</f>
        <v>0.89323936863107722</v>
      </c>
      <c r="H45" s="19">
        <f>MATCH(C13,$B$27:$B$126,1)+G45</f>
        <v>72.893239368631072</v>
      </c>
      <c r="I45" s="10">
        <v>0</v>
      </c>
      <c r="M45" s="28"/>
      <c r="N45" s="13"/>
    </row>
    <row r="46" spans="1:14" x14ac:dyDescent="0.2">
      <c r="A46" s="21">
        <v>20</v>
      </c>
      <c r="B46" s="27">
        <f t="shared" si="2"/>
        <v>-1.3714285714285706</v>
      </c>
      <c r="C46" s="15">
        <f t="shared" si="3"/>
        <v>0.15577436507514783</v>
      </c>
      <c r="D46" s="15">
        <f t="shared" si="0"/>
        <v>1.3726467832090447E-5</v>
      </c>
      <c r="E46" s="15">
        <f t="shared" si="1"/>
        <v>1.3726467832090447E-5</v>
      </c>
      <c r="H46" s="19">
        <f>H45</f>
        <v>72.893239368631072</v>
      </c>
      <c r="I46" s="14">
        <f>_xlfn.NORM.S.DIST(0,FALSE)</f>
        <v>0.3989422804014327</v>
      </c>
      <c r="M46" s="28"/>
      <c r="N46" s="13"/>
    </row>
    <row r="47" spans="1:14" x14ac:dyDescent="0.2">
      <c r="A47" s="21">
        <v>21</v>
      </c>
      <c r="B47" s="27">
        <f t="shared" si="2"/>
        <v>-1.2857142857142849</v>
      </c>
      <c r="C47" s="15">
        <f t="shared" si="3"/>
        <v>0.17456307428140033</v>
      </c>
      <c r="D47" s="15">
        <f t="shared" si="0"/>
        <v>2.0171200099770924E-5</v>
      </c>
      <c r="E47" s="15">
        <f t="shared" si="1"/>
        <v>2.0171200099770924E-5</v>
      </c>
      <c r="M47" s="28"/>
      <c r="N47" s="13"/>
    </row>
    <row r="48" spans="1:14" x14ac:dyDescent="0.2">
      <c r="A48" s="21">
        <v>22</v>
      </c>
      <c r="B48" s="27">
        <f t="shared" si="2"/>
        <v>-1.1999999999999993</v>
      </c>
      <c r="C48" s="15">
        <f t="shared" si="3"/>
        <v>0.19418605498321312</v>
      </c>
      <c r="D48" s="15">
        <f t="shared" si="0"/>
        <v>2.9424828729673188E-5</v>
      </c>
      <c r="E48" s="15">
        <f t="shared" si="1"/>
        <v>2.9424828729673188E-5</v>
      </c>
      <c r="M48" s="28"/>
      <c r="N48" s="13"/>
    </row>
    <row r="49" spans="1:14" x14ac:dyDescent="0.2">
      <c r="A49" s="21">
        <v>23</v>
      </c>
      <c r="B49" s="27">
        <f t="shared" si="2"/>
        <v>-1.1142857142857137</v>
      </c>
      <c r="C49" s="15">
        <f t="shared" si="3"/>
        <v>0.21443366130894029</v>
      </c>
      <c r="D49" s="15">
        <f t="shared" si="0"/>
        <v>4.2609399603196735E-5</v>
      </c>
      <c r="E49" s="15">
        <f t="shared" si="1"/>
        <v>4.2609399603196735E-5</v>
      </c>
      <c r="M49" s="28"/>
      <c r="N49" s="13"/>
    </row>
    <row r="50" spans="1:14" x14ac:dyDescent="0.2">
      <c r="A50" s="21">
        <v>24</v>
      </c>
      <c r="B50" s="27">
        <f t="shared" si="2"/>
        <v>-1.028571428571428</v>
      </c>
      <c r="C50" s="15">
        <f t="shared" si="3"/>
        <v>0.23505914279322238</v>
      </c>
      <c r="D50" s="15">
        <f t="shared" si="0"/>
        <v>6.1250008148646889E-5</v>
      </c>
      <c r="E50" s="15">
        <f t="shared" si="1"/>
        <v>6.1250008148646889E-5</v>
      </c>
      <c r="M50" s="28"/>
      <c r="N50" s="13"/>
    </row>
    <row r="51" spans="1:14" x14ac:dyDescent="0.2">
      <c r="A51" s="21">
        <v>25</v>
      </c>
      <c r="B51" s="27">
        <f t="shared" si="2"/>
        <v>-0.94285714285714228</v>
      </c>
      <c r="C51" s="15">
        <f t="shared" si="3"/>
        <v>0.25578236593857884</v>
      </c>
      <c r="D51" s="15">
        <f t="shared" si="0"/>
        <v>8.7400949745337371E-5</v>
      </c>
      <c r="E51" s="15">
        <f t="shared" si="1"/>
        <v>8.7400949745337371E-5</v>
      </c>
      <c r="M51" s="28"/>
      <c r="N51" s="13"/>
    </row>
    <row r="52" spans="1:14" x14ac:dyDescent="0.2">
      <c r="A52" s="21">
        <v>26</v>
      </c>
      <c r="B52" s="27">
        <f t="shared" si="2"/>
        <v>-0.85714285714285654</v>
      </c>
      <c r="C52" s="15">
        <f t="shared" si="3"/>
        <v>0.27629518553450089</v>
      </c>
      <c r="D52" s="15">
        <f t="shared" si="0"/>
        <v>1.2380421137843755E-4</v>
      </c>
      <c r="E52" s="15">
        <f t="shared" si="1"/>
        <v>1.2380421137843755E-4</v>
      </c>
      <c r="M52" s="28"/>
      <c r="N52" s="13"/>
    </row>
    <row r="53" spans="1:14" x14ac:dyDescent="0.2">
      <c r="A53" s="21">
        <v>27</v>
      </c>
      <c r="B53" s="27">
        <f t="shared" si="2"/>
        <v>-0.7714285714285708</v>
      </c>
      <c r="C53" s="15">
        <f t="shared" si="3"/>
        <v>0.29626837782254745</v>
      </c>
      <c r="D53" s="15">
        <f t="shared" si="0"/>
        <v>1.7408604117515411E-4</v>
      </c>
      <c r="E53" s="15">
        <f t="shared" si="1"/>
        <v>1.7408604117515411E-4</v>
      </c>
      <c r="I53" s="15"/>
    </row>
    <row r="54" spans="1:14" x14ac:dyDescent="0.2">
      <c r="A54" s="21">
        <v>28</v>
      </c>
      <c r="B54" s="27">
        <f t="shared" si="2"/>
        <v>-0.68571428571428505</v>
      </c>
      <c r="C54" s="15">
        <f t="shared" si="3"/>
        <v>0.31535995634053282</v>
      </c>
      <c r="D54" s="15">
        <f t="shared" si="0"/>
        <v>2.4299746640532824E-4</v>
      </c>
      <c r="E54" s="15">
        <f t="shared" si="1"/>
        <v>2.4299746640532824E-4</v>
      </c>
      <c r="I54" s="15"/>
    </row>
    <row r="55" spans="1:14" x14ac:dyDescent="0.2">
      <c r="A55" s="21">
        <v>29</v>
      </c>
      <c r="B55" s="27">
        <f t="shared" si="2"/>
        <v>-0.59999999999999931</v>
      </c>
      <c r="C55" s="15">
        <f t="shared" si="3"/>
        <v>0.33322460289179978</v>
      </c>
      <c r="D55" s="15">
        <f t="shared" si="0"/>
        <v>3.3670441163780512E-4</v>
      </c>
      <c r="E55" s="15">
        <f t="shared" si="1"/>
        <v>3.3670441163780512E-4</v>
      </c>
      <c r="I55" s="15"/>
    </row>
    <row r="56" spans="1:14" x14ac:dyDescent="0.2">
      <c r="A56" s="21">
        <v>30</v>
      </c>
      <c r="B56" s="27">
        <f t="shared" si="2"/>
        <v>-0.51428571428571357</v>
      </c>
      <c r="C56" s="15">
        <f t="shared" si="3"/>
        <v>0.34952386682235076</v>
      </c>
      <c r="D56" s="15">
        <f t="shared" si="0"/>
        <v>4.6313236630281745E-4</v>
      </c>
      <c r="E56" s="15">
        <f t="shared" si="1"/>
        <v>4.6313236630281745E-4</v>
      </c>
      <c r="I56" s="15"/>
    </row>
    <row r="57" spans="1:14" x14ac:dyDescent="0.2">
      <c r="A57" s="21">
        <v>31</v>
      </c>
      <c r="B57" s="27">
        <f t="shared" si="2"/>
        <v>-0.42857142857142783</v>
      </c>
      <c r="C57" s="15">
        <f t="shared" si="3"/>
        <v>0.36393672171548375</v>
      </c>
      <c r="D57" s="15">
        <f t="shared" si="0"/>
        <v>6.3236922207656908E-4</v>
      </c>
      <c r="E57" s="15">
        <f t="shared" si="1"/>
        <v>6.3236922207656908E-4</v>
      </c>
    </row>
    <row r="58" spans="1:14" x14ac:dyDescent="0.2">
      <c r="A58" s="21">
        <v>32</v>
      </c>
      <c r="B58" s="27">
        <f t="shared" si="2"/>
        <v>-0.34285714285714208</v>
      </c>
      <c r="C58" s="15">
        <f t="shared" si="3"/>
        <v>0.37617002509160324</v>
      </c>
      <c r="D58" s="15">
        <f t="shared" si="0"/>
        <v>8.5712779891599256E-4</v>
      </c>
      <c r="E58" s="15">
        <f t="shared" si="1"/>
        <v>8.5712779891599256E-4</v>
      </c>
    </row>
    <row r="59" spans="1:14" x14ac:dyDescent="0.2">
      <c r="A59" s="21">
        <v>33</v>
      </c>
      <c r="B59" s="27">
        <f t="shared" si="2"/>
        <v>-0.25714285714285634</v>
      </c>
      <c r="C59" s="15">
        <f t="shared" si="3"/>
        <v>0.38596840789651105</v>
      </c>
      <c r="D59" s="15">
        <f t="shared" ref="D59:D90" si="4">_xlfn.NORM.DIST(B59,$C$13,1,FALSE)</f>
        <v>1.1532665668056719E-3</v>
      </c>
      <c r="E59" s="15">
        <f t="shared" ref="E59:E90" si="5">IF(AND(A59&gt;=$A$18,A59&lt;=$B$18),D59,NA())</f>
        <v>1.1532665668056719E-3</v>
      </c>
    </row>
    <row r="60" spans="1:14" x14ac:dyDescent="0.2">
      <c r="A60" s="21">
        <v>34</v>
      </c>
      <c r="B60" s="27">
        <f t="shared" si="2"/>
        <v>-0.17142857142857063</v>
      </c>
      <c r="C60" s="15">
        <f t="shared" si="3"/>
        <v>0.39312312903284213</v>
      </c>
      <c r="D60" s="15">
        <f t="shared" si="4"/>
        <v>1.5403630362729129E-3</v>
      </c>
      <c r="E60" s="15">
        <f t="shared" si="5"/>
        <v>1.5403630362729129E-3</v>
      </c>
    </row>
    <row r="61" spans="1:14" x14ac:dyDescent="0.2">
      <c r="A61" s="21">
        <v>35</v>
      </c>
      <c r="B61" s="27">
        <f t="shared" si="2"/>
        <v>-8.571428571428491E-2</v>
      </c>
      <c r="C61" s="15">
        <f t="shared" si="3"/>
        <v>0.39747946659274969</v>
      </c>
      <c r="D61" s="15">
        <f t="shared" si="4"/>
        <v>2.0423291678817769E-3</v>
      </c>
      <c r="E61" s="15">
        <f t="shared" si="5"/>
        <v>2.0423291678817769E-3</v>
      </c>
    </row>
    <row r="62" spans="1:14" x14ac:dyDescent="0.2">
      <c r="A62" s="21">
        <v>36</v>
      </c>
      <c r="B62" s="27">
        <f t="shared" si="2"/>
        <v>8.0491169285323849E-16</v>
      </c>
      <c r="C62" s="15">
        <f t="shared" si="3"/>
        <v>0.3989422804014327</v>
      </c>
      <c r="D62" s="15">
        <f t="shared" si="4"/>
        <v>2.6880519410391488E-3</v>
      </c>
      <c r="E62" s="15">
        <f t="shared" si="5"/>
        <v>2.6880519410391488E-3</v>
      </c>
    </row>
    <row r="63" spans="1:14" x14ac:dyDescent="0.2">
      <c r="A63" s="21">
        <v>37</v>
      </c>
      <c r="B63" s="27">
        <f t="shared" si="2"/>
        <v>8.571428571428652E-2</v>
      </c>
      <c r="C63" s="15">
        <f t="shared" si="3"/>
        <v>0.39747946659274963</v>
      </c>
      <c r="D63" s="15">
        <f t="shared" si="4"/>
        <v>3.5120350200419106E-3</v>
      </c>
      <c r="E63" s="15">
        <f t="shared" si="5"/>
        <v>3.5120350200419106E-3</v>
      </c>
    </row>
    <row r="64" spans="1:14" x14ac:dyDescent="0.2">
      <c r="A64" s="21">
        <v>38</v>
      </c>
      <c r="B64" s="27">
        <f t="shared" si="2"/>
        <v>0.17142857142857224</v>
      </c>
      <c r="C64" s="15">
        <f t="shared" si="3"/>
        <v>0.39312312903284202</v>
      </c>
      <c r="D64" s="15">
        <f t="shared" si="4"/>
        <v>4.55500947102855E-3</v>
      </c>
      <c r="E64" s="15">
        <f t="shared" si="5"/>
        <v>4.55500947102855E-3</v>
      </c>
    </row>
    <row r="65" spans="1:5" x14ac:dyDescent="0.2">
      <c r="A65" s="21">
        <v>39</v>
      </c>
      <c r="B65" s="27">
        <f t="shared" si="2"/>
        <v>0.25714285714285795</v>
      </c>
      <c r="C65" s="15">
        <f t="shared" si="3"/>
        <v>0.38596840789651093</v>
      </c>
      <c r="D65" s="15">
        <f t="shared" si="4"/>
        <v>5.8644730639616331E-3</v>
      </c>
      <c r="E65" s="15">
        <f t="shared" si="5"/>
        <v>5.8644730639616331E-3</v>
      </c>
    </row>
    <row r="66" spans="1:5" x14ac:dyDescent="0.2">
      <c r="A66" s="21">
        <v>40</v>
      </c>
      <c r="B66" s="27">
        <f t="shared" si="2"/>
        <v>0.34285714285714364</v>
      </c>
      <c r="C66" s="15">
        <f t="shared" si="3"/>
        <v>0.37617002509160302</v>
      </c>
      <c r="D66" s="15">
        <f t="shared" si="4"/>
        <v>7.4951093341483511E-3</v>
      </c>
      <c r="E66" s="15">
        <f t="shared" si="5"/>
        <v>7.4951093341483511E-3</v>
      </c>
    </row>
    <row r="67" spans="1:5" x14ac:dyDescent="0.2">
      <c r="A67" s="21">
        <v>41</v>
      </c>
      <c r="B67" s="27">
        <f t="shared" ref="B67:B126" si="6">B66+$I$26</f>
        <v>0.42857142857142938</v>
      </c>
      <c r="C67" s="15">
        <f t="shared" si="3"/>
        <v>0.36393672171548347</v>
      </c>
      <c r="D67" s="15">
        <f t="shared" si="4"/>
        <v>9.5090299237685274E-3</v>
      </c>
      <c r="E67" s="15">
        <f t="shared" si="5"/>
        <v>9.5090299237685274E-3</v>
      </c>
    </row>
    <row r="68" spans="1:5" x14ac:dyDescent="0.2">
      <c r="A68" s="21">
        <v>42</v>
      </c>
      <c r="B68" s="27">
        <f t="shared" si="6"/>
        <v>0.51428571428571512</v>
      </c>
      <c r="C68" s="15">
        <f t="shared" si="3"/>
        <v>0.34952386682235054</v>
      </c>
      <c r="D68" s="15">
        <f t="shared" si="4"/>
        <v>1.1975777559008369E-2</v>
      </c>
      <c r="E68" s="15">
        <f t="shared" si="5"/>
        <v>1.1975777559008369E-2</v>
      </c>
    </row>
    <row r="69" spans="1:5" x14ac:dyDescent="0.2">
      <c r="A69" s="21">
        <v>43</v>
      </c>
      <c r="B69" s="27">
        <f t="shared" si="6"/>
        <v>0.60000000000000087</v>
      </c>
      <c r="C69" s="15">
        <f t="shared" si="3"/>
        <v>0.33322460289179945</v>
      </c>
      <c r="D69" s="15">
        <f t="shared" si="4"/>
        <v>1.4972023234111261E-2</v>
      </c>
      <c r="E69" s="15">
        <f t="shared" si="5"/>
        <v>1.4972023234111261E-2</v>
      </c>
    </row>
    <row r="70" spans="1:5" x14ac:dyDescent="0.2">
      <c r="A70" s="21">
        <v>44</v>
      </c>
      <c r="B70" s="27">
        <f t="shared" si="6"/>
        <v>0.68571428571428661</v>
      </c>
      <c r="C70" s="15">
        <f t="shared" si="3"/>
        <v>0.31535995634053249</v>
      </c>
      <c r="D70" s="15">
        <f t="shared" si="4"/>
        <v>1.8580890719572488E-2</v>
      </c>
      <c r="E70" s="15">
        <f t="shared" si="5"/>
        <v>1.8580890719572488E-2</v>
      </c>
    </row>
    <row r="71" spans="1:5" x14ac:dyDescent="0.2">
      <c r="A71" s="21">
        <v>45</v>
      </c>
      <c r="B71" s="27">
        <f t="shared" si="6"/>
        <v>0.77142857142857235</v>
      </c>
      <c r="C71" s="15">
        <f t="shared" si="3"/>
        <v>0.29626837782254711</v>
      </c>
      <c r="D71" s="15">
        <f t="shared" si="4"/>
        <v>2.2890845326118247E-2</v>
      </c>
      <c r="E71" s="15">
        <f t="shared" si="5"/>
        <v>2.2890845326118247E-2</v>
      </c>
    </row>
    <row r="72" spans="1:5" x14ac:dyDescent="0.2">
      <c r="A72" s="21">
        <v>46</v>
      </c>
      <c r="B72" s="27">
        <f t="shared" si="6"/>
        <v>0.85714285714285809</v>
      </c>
      <c r="C72" s="15">
        <f t="shared" si="3"/>
        <v>0.27629518553450055</v>
      </c>
      <c r="D72" s="15">
        <f t="shared" si="4"/>
        <v>2.7994092778407552E-2</v>
      </c>
      <c r="E72" s="15">
        <f t="shared" si="5"/>
        <v>2.7994092778407552E-2</v>
      </c>
    </row>
    <row r="73" spans="1:5" x14ac:dyDescent="0.2">
      <c r="A73" s="21">
        <v>47</v>
      </c>
      <c r="B73" s="27">
        <f t="shared" si="6"/>
        <v>0.94285714285714384</v>
      </c>
      <c r="C73" s="15">
        <f t="shared" si="3"/>
        <v>0.2557823659385785</v>
      </c>
      <c r="D73" s="15">
        <f t="shared" si="4"/>
        <v>3.3984448721817613E-2</v>
      </c>
      <c r="E73" s="15">
        <f t="shared" si="5"/>
        <v>3.3984448721817613E-2</v>
      </c>
    </row>
    <row r="74" spans="1:5" x14ac:dyDescent="0.2">
      <c r="A74" s="21">
        <v>48</v>
      </c>
      <c r="B74" s="27">
        <f t="shared" si="6"/>
        <v>1.0285714285714296</v>
      </c>
      <c r="C74" s="15">
        <f t="shared" si="3"/>
        <v>0.23505914279322201</v>
      </c>
      <c r="D74" s="15">
        <f t="shared" si="4"/>
        <v>4.0954660133560597E-2</v>
      </c>
      <c r="E74" s="15">
        <f t="shared" si="5"/>
        <v>4.0954660133560597E-2</v>
      </c>
    </row>
    <row r="75" spans="1:5" x14ac:dyDescent="0.2">
      <c r="A75" s="21">
        <v>49</v>
      </c>
      <c r="B75" s="27">
        <f t="shared" si="6"/>
        <v>1.1142857142857152</v>
      </c>
      <c r="C75" s="15">
        <f t="shared" si="3"/>
        <v>0.21443366130893993</v>
      </c>
      <c r="D75" s="15">
        <f t="shared" si="4"/>
        <v>4.8993186654603081E-2</v>
      </c>
      <c r="E75" s="15">
        <f t="shared" si="5"/>
        <v>4.8993186654603081E-2</v>
      </c>
    </row>
    <row r="76" spans="1:5" x14ac:dyDescent="0.2">
      <c r="A76" s="21">
        <v>50</v>
      </c>
      <c r="B76" s="27">
        <f t="shared" si="6"/>
        <v>1.2000000000000008</v>
      </c>
      <c r="C76" s="15">
        <f t="shared" si="3"/>
        <v>0.19418605498321276</v>
      </c>
      <c r="D76" s="15">
        <f t="shared" si="4"/>
        <v>5.8180482018203916E-2</v>
      </c>
      <c r="E76" s="15">
        <f t="shared" si="5"/>
        <v>5.8180482018203916E-2</v>
      </c>
    </row>
    <row r="77" spans="1:5" x14ac:dyDescent="0.2">
      <c r="A77" s="21">
        <v>51</v>
      </c>
      <c r="B77" s="27">
        <f t="shared" si="6"/>
        <v>1.2857142857142865</v>
      </c>
      <c r="C77" s="15">
        <f t="shared" si="3"/>
        <v>0.17456307428139997</v>
      </c>
      <c r="D77" s="15">
        <f t="shared" si="4"/>
        <v>6.8584852177250896E-2</v>
      </c>
      <c r="E77" s="15">
        <f t="shared" si="5"/>
        <v>6.8584852177250896E-2</v>
      </c>
    </row>
    <row r="78" spans="1:5" x14ac:dyDescent="0.2">
      <c r="A78" s="21">
        <v>52</v>
      </c>
      <c r="B78" s="27">
        <f t="shared" si="6"/>
        <v>1.3714285714285721</v>
      </c>
      <c r="C78" s="15">
        <f t="shared" si="3"/>
        <v>0.1557743650751475</v>
      </c>
      <c r="D78" s="15">
        <f t="shared" si="4"/>
        <v>8.025800569368606E-2</v>
      </c>
      <c r="E78" s="15">
        <f t="shared" si="5"/>
        <v>8.025800569368606E-2</v>
      </c>
    </row>
    <row r="79" spans="1:5" x14ac:dyDescent="0.2">
      <c r="A79" s="21">
        <v>53</v>
      </c>
      <c r="B79" s="27">
        <f t="shared" si="6"/>
        <v>1.4571428571428577</v>
      </c>
      <c r="C79" s="15">
        <f t="shared" si="3"/>
        <v>0.13799039657731343</v>
      </c>
      <c r="D79" s="15">
        <f t="shared" si="4"/>
        <v>9.3230451161984224E-2</v>
      </c>
      <c r="E79" s="15">
        <f t="shared" si="5"/>
        <v>9.3230451161984224E-2</v>
      </c>
    </row>
    <row r="80" spans="1:5" x14ac:dyDescent="0.2">
      <c r="A80" s="21">
        <v>54</v>
      </c>
      <c r="B80" s="27">
        <f t="shared" si="6"/>
        <v>1.5428571428571434</v>
      </c>
      <c r="C80" s="15">
        <f t="shared" si="3"/>
        <v>0.12134195864127194</v>
      </c>
      <c r="D80" s="15">
        <f t="shared" si="4"/>
        <v>0.10750693314210051</v>
      </c>
      <c r="E80" s="15">
        <f t="shared" si="5"/>
        <v>0.10750693314210051</v>
      </c>
    </row>
    <row r="81" spans="1:5" x14ac:dyDescent="0.2">
      <c r="A81" s="21">
        <v>55</v>
      </c>
      <c r="B81" s="27">
        <f t="shared" si="6"/>
        <v>1.628571428571429</v>
      </c>
      <c r="C81" s="15">
        <f t="shared" si="3"/>
        <v>0.10592108087771863</v>
      </c>
      <c r="D81" s="15">
        <f t="shared" si="4"/>
        <v>0.12306212920813407</v>
      </c>
      <c r="E81" s="15">
        <f t="shared" si="5"/>
        <v>0.12306212920813407</v>
      </c>
    </row>
    <row r="82" spans="1:5" x14ac:dyDescent="0.2">
      <c r="A82" s="21">
        <v>56</v>
      </c>
      <c r="B82" s="27">
        <f t="shared" si="6"/>
        <v>1.7142857142857146</v>
      </c>
      <c r="C82" s="15">
        <f t="shared" si="3"/>
        <v>9.1783173964107984E-2</v>
      </c>
      <c r="D82" s="15">
        <f t="shared" si="4"/>
        <v>0.13983685310397545</v>
      </c>
      <c r="E82" s="15">
        <f t="shared" si="5"/>
        <v>0.13983685310397545</v>
      </c>
    </row>
    <row r="83" spans="1:5" x14ac:dyDescent="0.2">
      <c r="A83" s="21">
        <v>57</v>
      </c>
      <c r="B83" s="27">
        <f t="shared" si="6"/>
        <v>1.8000000000000003</v>
      </c>
      <c r="C83" s="15">
        <f t="shared" si="3"/>
        <v>7.8950158300894122E-2</v>
      </c>
      <c r="D83" s="15">
        <f t="shared" si="4"/>
        <v>0.15773501961332762</v>
      </c>
      <c r="E83" s="15">
        <f t="shared" si="5"/>
        <v>0.15773501961332762</v>
      </c>
    </row>
    <row r="84" spans="1:5" x14ac:dyDescent="0.2">
      <c r="A84" s="21">
        <v>58</v>
      </c>
      <c r="B84" s="27">
        <f t="shared" si="6"/>
        <v>1.8857142857142859</v>
      </c>
      <c r="C84" s="15">
        <f t="shared" si="3"/>
        <v>6.7414327000624816E-2</v>
      </c>
      <c r="D84" s="15">
        <f t="shared" si="4"/>
        <v>0.17662162301067202</v>
      </c>
      <c r="E84" s="15">
        <f t="shared" si="5"/>
        <v>0.17662162301067202</v>
      </c>
    </row>
    <row r="85" spans="1:5" x14ac:dyDescent="0.2">
      <c r="A85" s="21">
        <v>59</v>
      </c>
      <c r="B85" s="27">
        <f t="shared" si="6"/>
        <v>1.9714285714285715</v>
      </c>
      <c r="C85" s="15">
        <f t="shared" si="3"/>
        <v>5.7142688091812721E-2</v>
      </c>
      <c r="D85" s="15">
        <f t="shared" si="4"/>
        <v>0.19632196099896509</v>
      </c>
      <c r="E85" s="15">
        <f t="shared" si="5"/>
        <v>0.19632196099896509</v>
      </c>
    </row>
    <row r="86" spans="1:5" x14ac:dyDescent="0.2">
      <c r="A86" s="21">
        <v>60</v>
      </c>
      <c r="B86" s="27">
        <f t="shared" si="6"/>
        <v>2.0571428571428574</v>
      </c>
      <c r="C86" s="15">
        <f t="shared" si="3"/>
        <v>4.8081542825580907E-2</v>
      </c>
      <c r="D86" s="15">
        <f t="shared" si="4"/>
        <v>0.21662229898742322</v>
      </c>
      <c r="E86" s="15" t="e">
        <f t="shared" si="5"/>
        <v>#N/A</v>
      </c>
    </row>
    <row r="87" spans="1:5" x14ac:dyDescent="0.2">
      <c r="A87" s="21">
        <v>61</v>
      </c>
      <c r="B87" s="27">
        <f t="shared" si="6"/>
        <v>2.1428571428571432</v>
      </c>
      <c r="C87" s="15">
        <f t="shared" si="3"/>
        <v>4.0161080440903087E-2</v>
      </c>
      <c r="D87" s="15">
        <f t="shared" si="4"/>
        <v>0.23727211575088097</v>
      </c>
      <c r="E87" s="15" t="e">
        <f t="shared" si="5"/>
        <v>#N/A</v>
      </c>
    </row>
    <row r="88" spans="1:5" x14ac:dyDescent="0.2">
      <c r="A88" s="21">
        <v>62</v>
      </c>
      <c r="B88" s="27">
        <f t="shared" si="6"/>
        <v>2.2285714285714291</v>
      </c>
      <c r="C88" s="15">
        <f t="shared" si="3"/>
        <v>3.3299801621455814E-2</v>
      </c>
      <c r="D88" s="15">
        <f t="shared" si="4"/>
        <v>0.25798800260670141</v>
      </c>
      <c r="E88" s="15" t="e">
        <f t="shared" si="5"/>
        <v>#N/A</v>
      </c>
    </row>
    <row r="89" spans="1:5" x14ac:dyDescent="0.2">
      <c r="A89" s="21">
        <v>63</v>
      </c>
      <c r="B89" s="27">
        <f t="shared" si="6"/>
        <v>2.3142857142857149</v>
      </c>
      <c r="C89" s="15">
        <f t="shared" si="3"/>
        <v>2.7408619990285484E-2</v>
      </c>
      <c r="D89" s="15">
        <f t="shared" si="4"/>
        <v>0.27845920726877843</v>
      </c>
      <c r="E89" s="15" t="e">
        <f t="shared" si="5"/>
        <v>#N/A</v>
      </c>
    </row>
    <row r="90" spans="1:5" x14ac:dyDescent="0.2">
      <c r="A90" s="21">
        <v>64</v>
      </c>
      <c r="B90" s="27">
        <f t="shared" si="6"/>
        <v>2.4000000000000008</v>
      </c>
      <c r="C90" s="15">
        <f t="shared" si="3"/>
        <v>2.2394530294842851E-2</v>
      </c>
      <c r="D90" s="15">
        <f t="shared" si="4"/>
        <v>0.29835472477170411</v>
      </c>
      <c r="E90" s="15" t="e">
        <f t="shared" si="5"/>
        <v>#N/A</v>
      </c>
    </row>
    <row r="91" spans="1:5" x14ac:dyDescent="0.2">
      <c r="A91" s="21">
        <v>65</v>
      </c>
      <c r="B91" s="27">
        <f t="shared" si="6"/>
        <v>2.4857142857142867</v>
      </c>
      <c r="C91" s="15">
        <f t="shared" si="3"/>
        <v>1.8163770725262034E-2</v>
      </c>
      <c r="D91" s="15">
        <f t="shared" ref="D91:D126" si="7">_xlfn.NORM.DIST(B91,$C$13,1,FALSE)</f>
        <v>0.31733174661600588</v>
      </c>
      <c r="E91" s="15" t="e">
        <f t="shared" ref="E91:E122" si="8">IF(AND(A91&gt;=$A$18,A91&lt;=$B$18),D91,NA())</f>
        <v>#N/A</v>
      </c>
    </row>
    <row r="92" spans="1:5" x14ac:dyDescent="0.2">
      <c r="A92" s="21">
        <v>66</v>
      </c>
      <c r="B92" s="27">
        <f t="shared" si="6"/>
        <v>2.5714285714285725</v>
      </c>
      <c r="C92" s="15">
        <f t="shared" ref="C92:C126" si="9">_xlfn.NORM.S.DIST(B92,FALSE)</f>
        <v>1.4624442851931976E-2</v>
      </c>
      <c r="D92" s="15">
        <f t="shared" si="7"/>
        <v>0.33504519157312507</v>
      </c>
      <c r="E92" s="15" t="e">
        <f t="shared" si="8"/>
        <v>#N/A</v>
      </c>
    </row>
    <row r="93" spans="1:5" x14ac:dyDescent="0.2">
      <c r="A93" s="21">
        <v>67</v>
      </c>
      <c r="B93" s="27">
        <f t="shared" si="6"/>
        <v>2.6571428571428584</v>
      </c>
      <c r="C93" s="15">
        <f t="shared" si="9"/>
        <v>1.1688584294175861E-2</v>
      </c>
      <c r="D93" s="15">
        <f t="shared" si="7"/>
        <v>0.35115796366616081</v>
      </c>
      <c r="E93" s="15" t="e">
        <f t="shared" si="8"/>
        <v>#N/A</v>
      </c>
    </row>
    <row r="94" spans="1:5" x14ac:dyDescent="0.2">
      <c r="A94" s="21">
        <v>68</v>
      </c>
      <c r="B94" s="27">
        <f t="shared" si="6"/>
        <v>2.7428571428571442</v>
      </c>
      <c r="C94" s="15">
        <f t="shared" si="9"/>
        <v>9.2737153551397319E-3</v>
      </c>
      <c r="D94" s="15">
        <f t="shared" si="7"/>
        <v>0.3653515207248344</v>
      </c>
      <c r="E94" s="15" t="e">
        <f t="shared" si="8"/>
        <v>#N/A</v>
      </c>
    </row>
    <row r="95" spans="1:5" x14ac:dyDescent="0.2">
      <c r="A95" s="21">
        <v>69</v>
      </c>
      <c r="B95" s="27">
        <f t="shared" si="6"/>
        <v>2.8285714285714301</v>
      </c>
      <c r="C95" s="15">
        <f t="shared" si="9"/>
        <v>7.303900952730708E-3</v>
      </c>
      <c r="D95" s="15">
        <f t="shared" si="7"/>
        <v>0.37733629585655365</v>
      </c>
      <c r="E95" s="15" t="e">
        <f t="shared" si="8"/>
        <v>#N/A</v>
      </c>
    </row>
    <row r="96" spans="1:5" x14ac:dyDescent="0.2">
      <c r="A96" s="21">
        <v>70</v>
      </c>
      <c r="B96" s="27">
        <f t="shared" si="6"/>
        <v>2.9142857142857159</v>
      </c>
      <c r="C96" s="15">
        <f t="shared" si="9"/>
        <v>5.7103832101855585E-3</v>
      </c>
      <c r="D96" s="15">
        <f t="shared" si="7"/>
        <v>0.38686149819259685</v>
      </c>
      <c r="E96" s="15" t="e">
        <f t="shared" si="8"/>
        <v>#N/A</v>
      </c>
    </row>
    <row r="97" spans="1:5" x14ac:dyDescent="0.2">
      <c r="A97" s="21">
        <v>71</v>
      </c>
      <c r="B97" s="27">
        <f t="shared" si="6"/>
        <v>3.0000000000000018</v>
      </c>
      <c r="C97" s="15">
        <f t="shared" si="9"/>
        <v>4.4318484119379841E-3</v>
      </c>
      <c r="D97" s="15">
        <f t="shared" si="7"/>
        <v>0.39372383072587674</v>
      </c>
      <c r="E97" s="15" t="e">
        <f t="shared" si="8"/>
        <v>#N/A</v>
      </c>
    </row>
    <row r="98" spans="1:5" x14ac:dyDescent="0.2">
      <c r="A98" s="21">
        <v>72</v>
      </c>
      <c r="B98" s="27">
        <f t="shared" si="6"/>
        <v>3.0857142857142876</v>
      </c>
      <c r="C98" s="15">
        <f t="shared" si="9"/>
        <v>3.4143953465909892E-3</v>
      </c>
      <c r="D98" s="15">
        <f t="shared" si="7"/>
        <v>0.39777470239664853</v>
      </c>
      <c r="E98" s="15" t="e">
        <f t="shared" si="8"/>
        <v>#N/A</v>
      </c>
    </row>
    <row r="99" spans="1:5" x14ac:dyDescent="0.2">
      <c r="A99" s="21">
        <v>73</v>
      </c>
      <c r="B99" s="27">
        <f t="shared" si="6"/>
        <v>3.1714285714285735</v>
      </c>
      <c r="C99" s="15">
        <f t="shared" si="9"/>
        <v>2.6112712035720933E-3</v>
      </c>
      <c r="D99" s="15">
        <f t="shared" si="7"/>
        <v>0.39892557720201904</v>
      </c>
      <c r="E99" s="15" t="e">
        <f t="shared" si="8"/>
        <v>#N/A</v>
      </c>
    </row>
    <row r="100" spans="1:5" x14ac:dyDescent="0.2">
      <c r="A100" s="21">
        <v>74</v>
      </c>
      <c r="B100" s="27">
        <f t="shared" si="6"/>
        <v>3.2571428571428593</v>
      </c>
      <c r="C100" s="15">
        <f t="shared" si="9"/>
        <v>1.9824371068437722E-3</v>
      </c>
      <c r="D100" s="15">
        <f t="shared" si="7"/>
        <v>0.39715119141200056</v>
      </c>
      <c r="E100" s="15" t="e">
        <f t="shared" si="8"/>
        <v>#N/A</v>
      </c>
    </row>
    <row r="101" spans="1:5" x14ac:dyDescent="0.2">
      <c r="A101" s="21">
        <v>75</v>
      </c>
      <c r="B101" s="27">
        <f t="shared" si="6"/>
        <v>3.3428571428571452</v>
      </c>
      <c r="C101" s="15">
        <f t="shared" si="9"/>
        <v>1.4940190042361029E-3</v>
      </c>
      <c r="D101" s="15">
        <f t="shared" si="7"/>
        <v>0.39249047562065092</v>
      </c>
      <c r="E101" s="15" t="e">
        <f t="shared" si="8"/>
        <v>#N/A</v>
      </c>
    </row>
    <row r="102" spans="1:5" x14ac:dyDescent="0.2">
      <c r="A102" s="21">
        <v>76</v>
      </c>
      <c r="B102" s="27">
        <f t="shared" si="6"/>
        <v>3.428571428571431</v>
      </c>
      <c r="C102" s="15">
        <f t="shared" si="9"/>
        <v>1.1176918664818341E-3</v>
      </c>
      <c r="D102" s="15">
        <f t="shared" si="7"/>
        <v>0.38504513463406792</v>
      </c>
      <c r="E102" s="15" t="e">
        <f t="shared" si="8"/>
        <v>#N/A</v>
      </c>
    </row>
    <row r="103" spans="1:5" x14ac:dyDescent="0.2">
      <c r="A103" s="21">
        <v>77</v>
      </c>
      <c r="B103" s="27">
        <f t="shared" si="6"/>
        <v>3.5142857142857169</v>
      </c>
      <c r="C103" s="15">
        <f t="shared" si="9"/>
        <v>8.3003675583050206E-4</v>
      </c>
      <c r="D103" s="15">
        <f t="shared" si="7"/>
        <v>0.37497595754274632</v>
      </c>
      <c r="E103" s="15" t="e">
        <f t="shared" si="8"/>
        <v>#N/A</v>
      </c>
    </row>
    <row r="104" spans="1:5" x14ac:dyDescent="0.2">
      <c r="A104" s="21">
        <v>78</v>
      </c>
      <c r="B104" s="27">
        <f t="shared" si="6"/>
        <v>3.6000000000000028</v>
      </c>
      <c r="C104" s="15">
        <f t="shared" si="9"/>
        <v>6.1190193011376594E-4</v>
      </c>
      <c r="D104" s="15">
        <f t="shared" si="7"/>
        <v>0.36249704494427082</v>
      </c>
      <c r="E104" s="15" t="e">
        <f t="shared" si="8"/>
        <v>#N/A</v>
      </c>
    </row>
    <row r="105" spans="1:5" x14ac:dyDescent="0.2">
      <c r="A105" s="21">
        <v>79</v>
      </c>
      <c r="B105" s="27">
        <f t="shared" si="6"/>
        <v>3.6857142857142886</v>
      </c>
      <c r="C105" s="15">
        <f t="shared" si="9"/>
        <v>4.4779123334210433E-4</v>
      </c>
      <c r="D105" s="15">
        <f t="shared" si="7"/>
        <v>0.34786824275028527</v>
      </c>
      <c r="E105" s="15" t="e">
        <f t="shared" si="8"/>
        <v>#N/A</v>
      </c>
    </row>
    <row r="106" spans="1:5" x14ac:dyDescent="0.2">
      <c r="A106" s="21">
        <v>80</v>
      </c>
      <c r="B106" s="27">
        <f t="shared" si="6"/>
        <v>3.7714285714285745</v>
      </c>
      <c r="C106" s="15">
        <f t="shared" si="9"/>
        <v>3.2529591965314885E-4</v>
      </c>
      <c r="D106" s="15">
        <f t="shared" si="7"/>
        <v>0.33138615586873671</v>
      </c>
      <c r="E106" s="15" t="e">
        <f t="shared" si="8"/>
        <v>#N/A</v>
      </c>
    </row>
    <row r="107" spans="1:5" x14ac:dyDescent="0.2">
      <c r="A107" s="21">
        <v>81</v>
      </c>
      <c r="B107" s="27">
        <f t="shared" si="6"/>
        <v>3.8571428571428603</v>
      </c>
      <c r="C107" s="15">
        <f t="shared" si="9"/>
        <v>2.3457996093355409E-4</v>
      </c>
      <c r="D107" s="15">
        <f t="shared" si="7"/>
        <v>0.3133741752970538</v>
      </c>
      <c r="E107" s="15" t="e">
        <f t="shared" si="8"/>
        <v>#N/A</v>
      </c>
    </row>
    <row r="108" spans="1:5" x14ac:dyDescent="0.2">
      <c r="A108" s="21">
        <v>82</v>
      </c>
      <c r="B108" s="27">
        <f t="shared" si="6"/>
        <v>3.9428571428571462</v>
      </c>
      <c r="C108" s="15">
        <f t="shared" si="9"/>
        <v>1.6792388315416341E-4</v>
      </c>
      <c r="D108" s="15">
        <f t="shared" si="7"/>
        <v>0.29417198561308583</v>
      </c>
      <c r="E108" s="15" t="e">
        <f t="shared" si="8"/>
        <v>#N/A</v>
      </c>
    </row>
    <row r="109" spans="1:5" x14ac:dyDescent="0.2">
      <c r="A109" s="21">
        <v>83</v>
      </c>
      <c r="B109" s="27">
        <f t="shared" si="6"/>
        <v>4.028571428571432</v>
      </c>
      <c r="C109" s="15">
        <f t="shared" si="9"/>
        <v>1.1932825574549441E-4</v>
      </c>
      <c r="D109" s="15">
        <f t="shared" si="7"/>
        <v>0.27412502534352401</v>
      </c>
      <c r="E109" s="15" t="e">
        <f t="shared" si="8"/>
        <v>#N/A</v>
      </c>
    </row>
    <row r="110" spans="1:5" x14ac:dyDescent="0.2">
      <c r="A110" s="21">
        <v>84</v>
      </c>
      <c r="B110" s="27">
        <f t="shared" si="6"/>
        <v>4.1142857142857174</v>
      </c>
      <c r="C110" s="15">
        <f t="shared" si="9"/>
        <v>8.4175049690595917E-5</v>
      </c>
      <c r="D110" s="15">
        <f t="shared" si="7"/>
        <v>0.25357435109309029</v>
      </c>
      <c r="E110" s="15" t="e">
        <f t="shared" si="8"/>
        <v>#N/A</v>
      </c>
    </row>
    <row r="111" spans="1:5" x14ac:dyDescent="0.2">
      <c r="A111" s="21">
        <v>85</v>
      </c>
      <c r="B111" s="27">
        <f t="shared" si="6"/>
        <v>4.2000000000000028</v>
      </c>
      <c r="C111" s="15">
        <f t="shared" si="9"/>
        <v>5.8943067756539116E-5</v>
      </c>
      <c r="D111" s="15">
        <f t="shared" si="7"/>
        <v>0.23284731037828613</v>
      </c>
      <c r="E111" s="15" t="e">
        <f t="shared" si="8"/>
        <v>#N/A</v>
      </c>
    </row>
    <row r="112" spans="1:5" x14ac:dyDescent="0.2">
      <c r="A112" s="21">
        <v>86</v>
      </c>
      <c r="B112" s="27">
        <f t="shared" si="6"/>
        <v>4.2857142857142883</v>
      </c>
      <c r="C112" s="15">
        <f t="shared" si="9"/>
        <v>4.097239533244032E-5</v>
      </c>
      <c r="D112" s="15">
        <f t="shared" si="7"/>
        <v>0.21224936214238074</v>
      </c>
      <c r="E112" s="15" t="e">
        <f t="shared" si="8"/>
        <v>#N/A</v>
      </c>
    </row>
    <row r="113" spans="1:5" x14ac:dyDescent="0.2">
      <c r="A113" s="21">
        <v>87</v>
      </c>
      <c r="B113" s="27">
        <f t="shared" si="6"/>
        <v>4.3714285714285737</v>
      </c>
      <c r="C113" s="15">
        <f t="shared" si="9"/>
        <v>2.8272176181227122E-5</v>
      </c>
      <c r="D113" s="15">
        <f t="shared" si="7"/>
        <v>0.19205730339415514</v>
      </c>
      <c r="E113" s="15" t="e">
        <f t="shared" si="8"/>
        <v>#N/A</v>
      </c>
    </row>
    <row r="114" spans="1:5" x14ac:dyDescent="0.2">
      <c r="A114" s="21">
        <v>88</v>
      </c>
      <c r="B114" s="27">
        <f t="shared" si="6"/>
        <v>4.4571428571428591</v>
      </c>
      <c r="C114" s="15">
        <f t="shared" si="9"/>
        <v>1.9365842149935445E-5</v>
      </c>
      <c r="D114" s="15">
        <f t="shared" si="7"/>
        <v>0.17251407142273076</v>
      </c>
      <c r="E114" s="15" t="e">
        <f t="shared" si="8"/>
        <v>#N/A</v>
      </c>
    </row>
    <row r="115" spans="1:5" x14ac:dyDescent="0.2">
      <c r="A115" s="21">
        <v>89</v>
      </c>
      <c r="B115" s="27">
        <f t="shared" si="6"/>
        <v>4.5428571428571445</v>
      </c>
      <c r="C115" s="15">
        <f t="shared" si="9"/>
        <v>1.3168090472645473E-5</v>
      </c>
      <c r="D115" s="15">
        <f t="shared" si="7"/>
        <v>0.15382519984038986</v>
      </c>
      <c r="E115" s="15" t="e">
        <f t="shared" si="8"/>
        <v>#N/A</v>
      </c>
    </row>
    <row r="116" spans="1:5" x14ac:dyDescent="0.2">
      <c r="A116" s="21">
        <v>90</v>
      </c>
      <c r="B116" s="27">
        <f t="shared" si="6"/>
        <v>4.6285714285714299</v>
      </c>
      <c r="C116" s="15">
        <f t="shared" si="9"/>
        <v>8.8882954218394625E-6</v>
      </c>
      <c r="D116" s="15">
        <f t="shared" si="7"/>
        <v>0.1361569191865947</v>
      </c>
      <c r="E116" s="15" t="e">
        <f t="shared" si="8"/>
        <v>#N/A</v>
      </c>
    </row>
    <row r="117" spans="1:5" x14ac:dyDescent="0.2">
      <c r="A117" s="21">
        <v>91</v>
      </c>
      <c r="B117" s="27">
        <f t="shared" si="6"/>
        <v>4.7142857142857153</v>
      </c>
      <c r="C117" s="15">
        <f t="shared" si="9"/>
        <v>5.9555712547772877E-6</v>
      </c>
      <c r="D117" s="15">
        <f t="shared" si="7"/>
        <v>0.11963581410809228</v>
      </c>
      <c r="E117" s="15" t="e">
        <f t="shared" si="8"/>
        <v>#N/A</v>
      </c>
    </row>
    <row r="118" spans="1:5" x14ac:dyDescent="0.2">
      <c r="A118" s="21">
        <v>92</v>
      </c>
      <c r="B118" s="27">
        <f t="shared" si="6"/>
        <v>4.8000000000000007</v>
      </c>
      <c r="C118" s="15">
        <f t="shared" si="9"/>
        <v>3.9612990910320609E-6</v>
      </c>
      <c r="D118" s="15">
        <f t="shared" si="7"/>
        <v>0.10434988323893463</v>
      </c>
      <c r="E118" s="15" t="e">
        <f t="shared" si="8"/>
        <v>#N/A</v>
      </c>
    </row>
    <row r="119" spans="1:5" x14ac:dyDescent="0.2">
      <c r="A119" s="21">
        <v>93</v>
      </c>
      <c r="B119" s="27">
        <f t="shared" si="6"/>
        <v>4.8857142857142861</v>
      </c>
      <c r="C119" s="15">
        <f t="shared" si="9"/>
        <v>2.6155384484327105E-6</v>
      </c>
      <c r="D119" s="15">
        <f t="shared" si="7"/>
        <v>9.0350797577424008E-2</v>
      </c>
      <c r="E119" s="15" t="e">
        <f t="shared" si="8"/>
        <v>#N/A</v>
      </c>
    </row>
    <row r="120" spans="1:5" x14ac:dyDescent="0.2">
      <c r="A120" s="21">
        <v>94</v>
      </c>
      <c r="B120" s="27">
        <f t="shared" si="6"/>
        <v>4.9714285714285715</v>
      </c>
      <c r="C120" s="15">
        <f t="shared" si="9"/>
        <v>1.7143277210039441E-6</v>
      </c>
      <c r="D120" s="15">
        <f t="shared" si="7"/>
        <v>7.7657119769599922E-2</v>
      </c>
      <c r="E120" s="15" t="e">
        <f t="shared" si="8"/>
        <v>#N/A</v>
      </c>
    </row>
    <row r="121" spans="1:5" x14ac:dyDescent="0.2">
      <c r="A121" s="21">
        <v>95</v>
      </c>
      <c r="B121" s="27">
        <f t="shared" si="6"/>
        <v>5.0571428571428569</v>
      </c>
      <c r="C121" s="15">
        <f t="shared" si="9"/>
        <v>1.1154133860077432E-6</v>
      </c>
      <c r="D121" s="15">
        <f t="shared" si="7"/>
        <v>6.6258230321944681E-2</v>
      </c>
      <c r="E121" s="15" t="e">
        <f t="shared" si="8"/>
        <v>#N/A</v>
      </c>
    </row>
    <row r="122" spans="1:5" x14ac:dyDescent="0.2">
      <c r="A122" s="21">
        <v>96</v>
      </c>
      <c r="B122" s="27">
        <f t="shared" si="6"/>
        <v>5.1428571428571423</v>
      </c>
      <c r="C122" s="15">
        <f t="shared" si="9"/>
        <v>7.2042225675714546E-7</v>
      </c>
      <c r="D122" s="15">
        <f t="shared" si="7"/>
        <v>5.6118706276026789E-2</v>
      </c>
      <c r="E122" s="15" t="e">
        <f t="shared" si="8"/>
        <v>#N/A</v>
      </c>
    </row>
    <row r="123" spans="1:5" x14ac:dyDescent="0.2">
      <c r="A123" s="21">
        <v>97</v>
      </c>
      <c r="B123" s="27">
        <f t="shared" si="6"/>
        <v>5.2285714285714278</v>
      </c>
      <c r="C123" s="15">
        <f t="shared" si="9"/>
        <v>4.6189967411509103E-7</v>
      </c>
      <c r="D123" s="15">
        <f t="shared" si="7"/>
        <v>4.7182911243361561E-2</v>
      </c>
      <c r="E123" s="15" t="e">
        <f t="shared" ref="E123:E126" si="10">IF(AND(A123&gt;=$A$18,A123&lt;=$B$18),D123,NA())</f>
        <v>#N/A</v>
      </c>
    </row>
    <row r="124" spans="1:5" x14ac:dyDescent="0.2">
      <c r="A124" s="21">
        <v>98</v>
      </c>
      <c r="B124" s="27">
        <f t="shared" si="6"/>
        <v>5.3142857142857132</v>
      </c>
      <c r="C124" s="15">
        <f t="shared" si="9"/>
        <v>2.9397977639810043E-7</v>
      </c>
      <c r="D124" s="15">
        <f t="shared" si="7"/>
        <v>3.9379580214333826E-2</v>
      </c>
      <c r="E124" s="15" t="e">
        <f t="shared" si="10"/>
        <v>#N/A</v>
      </c>
    </row>
    <row r="125" spans="1:5" x14ac:dyDescent="0.2">
      <c r="A125" s="21">
        <v>99</v>
      </c>
      <c r="B125" s="27">
        <f t="shared" si="6"/>
        <v>5.3999999999999986</v>
      </c>
      <c r="C125" s="15">
        <f t="shared" si="9"/>
        <v>1.8573618445553061E-7</v>
      </c>
      <c r="D125" s="15">
        <f t="shared" si="7"/>
        <v>3.2626215142184806E-2</v>
      </c>
      <c r="E125" s="15" t="e">
        <f t="shared" si="10"/>
        <v>#N/A</v>
      </c>
    </row>
    <row r="126" spans="1:5" x14ac:dyDescent="0.2">
      <c r="A126" s="21">
        <v>100</v>
      </c>
      <c r="B126" s="27">
        <f t="shared" si="6"/>
        <v>5.485714285714284</v>
      </c>
      <c r="C126" s="15">
        <f t="shared" si="9"/>
        <v>1.1648898177528093E-7</v>
      </c>
      <c r="D126" s="15">
        <f t="shared" si="7"/>
        <v>2.6833144791108224E-2</v>
      </c>
      <c r="E126" s="15" t="e">
        <f t="shared" si="10"/>
        <v>#N/A</v>
      </c>
    </row>
  </sheetData>
  <hyperlinks>
    <hyperlink ref="A1:G1" r:id="rId1" display="Файл скачан с сайта excel2.ru &gt;&gt;&gt;"/>
    <hyperlink ref="A2" r:id="rId2"/>
    <hyperlink ref="O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O2" sqref="O2"/>
    </sheetView>
  </sheetViews>
  <sheetFormatPr defaultRowHeight="12.75" x14ac:dyDescent="0.2"/>
  <cols>
    <col min="1" max="1" width="15" style="7" customWidth="1"/>
    <col min="2" max="2" width="13.7109375" style="7" customWidth="1"/>
    <col min="3" max="7" width="8.85546875" style="7" customWidth="1"/>
    <col min="8" max="8" width="2.28515625" style="7" customWidth="1"/>
    <col min="9" max="9" width="11.7109375" style="7" bestFit="1" customWidth="1"/>
    <col min="10" max="18" width="10.5703125" style="7" bestFit="1" customWidth="1"/>
    <col min="19" max="260" width="9.140625" style="7"/>
    <col min="261" max="261" width="10" style="7" customWidth="1"/>
    <col min="262" max="341" width="9.140625" style="7"/>
    <col min="342" max="342" width="8.5703125" style="7" customWidth="1"/>
    <col min="343" max="16384" width="9.140625" style="7"/>
  </cols>
  <sheetData>
    <row r="1" spans="1:15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2" t="s">
        <v>56</v>
      </c>
    </row>
    <row r="3" spans="1:15" ht="18.75" x14ac:dyDescent="0.2">
      <c r="A3" s="1" t="s">
        <v>20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x14ac:dyDescent="0.2">
      <c r="A4" s="22" t="s">
        <v>43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5.75" x14ac:dyDescent="0.25">
      <c r="D5" s="8"/>
      <c r="E5" s="8"/>
      <c r="G5" s="8"/>
    </row>
    <row r="6" spans="1:15" ht="15.75" x14ac:dyDescent="0.25">
      <c r="A6" s="32" t="s">
        <v>15</v>
      </c>
      <c r="B6" s="31"/>
      <c r="C6" s="31"/>
      <c r="F6" s="8"/>
      <c r="G6" s="8"/>
      <c r="I6" s="7" t="str">
        <f>"Оперативные характеристики (α="&amp;B8&amp;"; n)"</f>
        <v>Оперативные характеристики (α=0,05; n)</v>
      </c>
    </row>
    <row r="7" spans="1:15" ht="15.75" x14ac:dyDescent="0.25">
      <c r="A7" s="12" t="s">
        <v>28</v>
      </c>
      <c r="B7" s="11">
        <v>1</v>
      </c>
      <c r="C7" s="24" t="s">
        <v>29</v>
      </c>
      <c r="F7" s="8"/>
      <c r="G7" s="8"/>
    </row>
    <row r="8" spans="1:15" ht="26.25" x14ac:dyDescent="0.25">
      <c r="A8" s="12" t="s">
        <v>46</v>
      </c>
      <c r="B8" s="34">
        <v>0.05</v>
      </c>
      <c r="C8" s="24"/>
      <c r="E8" s="8"/>
      <c r="F8" s="8"/>
      <c r="G8" s="8"/>
    </row>
    <row r="9" spans="1:15" ht="15.75" x14ac:dyDescent="0.25">
      <c r="G9" s="8"/>
    </row>
    <row r="10" spans="1:15" x14ac:dyDescent="0.2">
      <c r="A10" s="7" t="s">
        <v>9</v>
      </c>
    </row>
    <row r="11" spans="1:15" ht="25.5" x14ac:dyDescent="0.2">
      <c r="A11" s="12" t="s">
        <v>10</v>
      </c>
      <c r="B11" s="12" t="s">
        <v>11</v>
      </c>
    </row>
    <row r="12" spans="1:15" x14ac:dyDescent="0.2">
      <c r="A12" s="35">
        <f>_xlfn.NORM.S.INV(B8/2)</f>
        <v>-1.9599639845400538</v>
      </c>
      <c r="B12" s="35">
        <f>-A12</f>
        <v>1.9599639845400538</v>
      </c>
    </row>
    <row r="14" spans="1:15" x14ac:dyDescent="0.2">
      <c r="A14" s="46" t="s">
        <v>45</v>
      </c>
      <c r="B14" s="45"/>
      <c r="C14" s="45"/>
      <c r="D14" s="40"/>
      <c r="E14" s="40"/>
      <c r="F14" s="40"/>
      <c r="G14" s="40"/>
    </row>
    <row r="16" spans="1:15" x14ac:dyDescent="0.2">
      <c r="B16" s="23" t="s">
        <v>42</v>
      </c>
      <c r="C16" s="10">
        <v>1</v>
      </c>
      <c r="D16" s="10">
        <v>2</v>
      </c>
      <c r="E16" s="10">
        <v>5</v>
      </c>
      <c r="F16" s="10">
        <v>10</v>
      </c>
      <c r="G16" s="10">
        <v>50</v>
      </c>
    </row>
    <row r="17" spans="1:10" x14ac:dyDescent="0.2">
      <c r="A17" s="13"/>
      <c r="B17" s="42" t="s">
        <v>44</v>
      </c>
      <c r="C17" s="39">
        <f>SQRT(C16)</f>
        <v>1</v>
      </c>
      <c r="D17" s="39">
        <f>SQRT(D16)</f>
        <v>1.4142135623730951</v>
      </c>
      <c r="E17" s="39">
        <f>SQRT(E16)</f>
        <v>2.2360679774997898</v>
      </c>
      <c r="F17" s="39">
        <f>SQRT(F16)</f>
        <v>3.1622776601683795</v>
      </c>
      <c r="G17" s="39">
        <f>SQRT(G16)</f>
        <v>7.0710678118654755</v>
      </c>
    </row>
    <row r="18" spans="1:10" x14ac:dyDescent="0.2">
      <c r="A18" s="30" t="s">
        <v>22</v>
      </c>
      <c r="B18" s="9" t="s">
        <v>41</v>
      </c>
      <c r="C18" s="43" t="str">
        <f>"n="&amp;C16</f>
        <v>n=1</v>
      </c>
      <c r="D18" s="41" t="str">
        <f>"n="&amp;D16</f>
        <v>n=2</v>
      </c>
      <c r="E18" s="41" t="str">
        <f>"n="&amp;E16</f>
        <v>n=5</v>
      </c>
      <c r="F18" s="41" t="str">
        <f>"n="&amp;F16</f>
        <v>n=10</v>
      </c>
      <c r="G18" s="41" t="str">
        <f>"n="&amp;G16</f>
        <v>n=50</v>
      </c>
    </row>
    <row r="19" spans="1:10" x14ac:dyDescent="0.2">
      <c r="A19" s="21">
        <v>0.1</v>
      </c>
      <c r="B19" s="44">
        <f>A19/$B$7</f>
        <v>0.1</v>
      </c>
      <c r="C19" s="15">
        <f t="shared" ref="C19:G28" si="0">_xlfn.NORM.S.DIST($B$12-$B19*C$17,TRUE)-_xlfn.NORM.S.DIST($A$12-$B19*C$17,TRUE)</f>
        <v>0.94885369718918933</v>
      </c>
      <c r="D19" s="15">
        <f t="shared" si="0"/>
        <v>0.94770580438328966</v>
      </c>
      <c r="E19" s="15">
        <f t="shared" si="0"/>
        <v>0.94425275005803033</v>
      </c>
      <c r="F19" s="15">
        <f t="shared" si="0"/>
        <v>0.93846738169116117</v>
      </c>
      <c r="G19" s="15">
        <f t="shared" si="0"/>
        <v>0.89104538244938447</v>
      </c>
    </row>
    <row r="20" spans="1:10" x14ac:dyDescent="0.2">
      <c r="A20" s="38">
        <f t="shared" ref="A20:A58" si="1">A19+$A$19</f>
        <v>0.2</v>
      </c>
      <c r="B20" s="44">
        <f t="shared" ref="B20:B58" si="2">A20/$B$7</f>
        <v>0.2</v>
      </c>
      <c r="C20" s="15">
        <f t="shared" si="0"/>
        <v>0.94540531447272447</v>
      </c>
      <c r="D20" s="15">
        <f t="shared" si="0"/>
        <v>0.94078597383218898</v>
      </c>
      <c r="E20" s="15">
        <f t="shared" si="0"/>
        <v>0.926790287267514</v>
      </c>
      <c r="F20" s="15">
        <f t="shared" si="0"/>
        <v>0.90306455323959889</v>
      </c>
      <c r="G20" s="15">
        <f t="shared" si="0"/>
        <v>0.7070110635520126</v>
      </c>
    </row>
    <row r="21" spans="1:10" x14ac:dyDescent="0.2">
      <c r="A21" s="38">
        <f t="shared" si="1"/>
        <v>0.30000000000000004</v>
      </c>
      <c r="B21" s="44">
        <f t="shared" si="2"/>
        <v>0.30000000000000004</v>
      </c>
      <c r="C21" s="15">
        <f t="shared" si="0"/>
        <v>0.93962740786731636</v>
      </c>
      <c r="D21" s="15">
        <f t="shared" si="0"/>
        <v>0.92913650589879304</v>
      </c>
      <c r="E21" s="15">
        <f t="shared" si="0"/>
        <v>0.89706651107646318</v>
      </c>
      <c r="F21" s="15">
        <f t="shared" si="0"/>
        <v>0.84224396568072502</v>
      </c>
      <c r="G21" s="15">
        <f t="shared" si="0"/>
        <v>0.43588397456899591</v>
      </c>
    </row>
    <row r="22" spans="1:10" x14ac:dyDescent="0.2">
      <c r="A22" s="38">
        <f t="shared" si="1"/>
        <v>0.4</v>
      </c>
      <c r="B22" s="44">
        <f t="shared" si="2"/>
        <v>0.4</v>
      </c>
      <c r="C22" s="15">
        <f t="shared" si="0"/>
        <v>0.93147744912156549</v>
      </c>
      <c r="D22" s="15">
        <f t="shared" si="0"/>
        <v>0.91260901541383577</v>
      </c>
      <c r="E22" s="15">
        <f t="shared" si="0"/>
        <v>0.85452748759014863</v>
      </c>
      <c r="F22" s="15">
        <f t="shared" si="0"/>
        <v>0.75585879296585934</v>
      </c>
      <c r="G22" s="15">
        <f t="shared" si="0"/>
        <v>0.19256958056744278</v>
      </c>
    </row>
    <row r="23" spans="1:10" x14ac:dyDescent="0.2">
      <c r="A23" s="38">
        <f t="shared" si="1"/>
        <v>0.5</v>
      </c>
      <c r="B23" s="44">
        <f t="shared" si="2"/>
        <v>0.5</v>
      </c>
      <c r="C23" s="15">
        <f t="shared" si="0"/>
        <v>0.92090246583940338</v>
      </c>
      <c r="D23" s="15">
        <f t="shared" si="0"/>
        <v>0.89104538244938447</v>
      </c>
      <c r="E23" s="15">
        <f t="shared" si="0"/>
        <v>0.7990444487695838</v>
      </c>
      <c r="F23" s="15">
        <f t="shared" si="0"/>
        <v>0.64739191755529746</v>
      </c>
      <c r="G23" s="15">
        <f t="shared" si="0"/>
        <v>5.7562456812491621E-2</v>
      </c>
    </row>
    <row r="24" spans="1:10" x14ac:dyDescent="0.2">
      <c r="A24" s="38">
        <f t="shared" si="1"/>
        <v>0.6</v>
      </c>
      <c r="B24" s="44">
        <f t="shared" si="2"/>
        <v>0.6</v>
      </c>
      <c r="C24" s="15">
        <f t="shared" si="0"/>
        <v>0.90784518880718512</v>
      </c>
      <c r="D24" s="15">
        <f t="shared" si="0"/>
        <v>0.86432090021914998</v>
      </c>
      <c r="E24" s="15">
        <f t="shared" si="0"/>
        <v>0.73133817633632259</v>
      </c>
      <c r="F24" s="15">
        <f t="shared" si="0"/>
        <v>0.52489912942736183</v>
      </c>
      <c r="G24" s="15">
        <f t="shared" si="0"/>
        <v>1.1224709272209405E-2</v>
      </c>
    </row>
    <row r="25" spans="1:10" x14ac:dyDescent="0.2">
      <c r="A25" s="38">
        <f t="shared" si="1"/>
        <v>0.7</v>
      </c>
      <c r="B25" s="44">
        <f t="shared" si="2"/>
        <v>0.7</v>
      </c>
      <c r="C25" s="15">
        <f t="shared" si="0"/>
        <v>0.89225137220183115</v>
      </c>
      <c r="D25" s="15">
        <f t="shared" si="0"/>
        <v>0.83239105078411912</v>
      </c>
      <c r="E25" s="15">
        <f t="shared" si="0"/>
        <v>0.65326232871705558</v>
      </c>
      <c r="F25" s="15">
        <f t="shared" si="0"/>
        <v>0.39987556902203536</v>
      </c>
      <c r="G25" s="15">
        <f t="shared" si="0"/>
        <v>1.3958762940328915E-3</v>
      </c>
    </row>
    <row r="26" spans="1:10" x14ac:dyDescent="0.2">
      <c r="A26" s="38">
        <f t="shared" si="1"/>
        <v>0.79999999999999993</v>
      </c>
      <c r="B26" s="44">
        <f t="shared" si="2"/>
        <v>0.79999999999999993</v>
      </c>
      <c r="C26" s="15">
        <f t="shared" si="0"/>
        <v>0.87407787837713691</v>
      </c>
      <c r="D26" s="15">
        <f t="shared" si="0"/>
        <v>0.79533636892896142</v>
      </c>
      <c r="E26" s="15">
        <f t="shared" si="0"/>
        <v>0.56784237240543733</v>
      </c>
      <c r="F26" s="15">
        <f t="shared" si="0"/>
        <v>0.28438339321087858</v>
      </c>
      <c r="G26" s="15">
        <f t="shared" si="0"/>
        <v>1.0912831410424544E-4</v>
      </c>
      <c r="I26" s="48" t="s">
        <v>47</v>
      </c>
    </row>
    <row r="27" spans="1:10" x14ac:dyDescent="0.2">
      <c r="A27" s="38">
        <f t="shared" si="1"/>
        <v>0.89999999999999991</v>
      </c>
      <c r="B27" s="44">
        <f t="shared" si="2"/>
        <v>0.89999999999999991</v>
      </c>
      <c r="C27" s="15">
        <f t="shared" si="0"/>
        <v>0.85330106214456403</v>
      </c>
      <c r="D27" s="15">
        <f t="shared" si="0"/>
        <v>0.75339974609399729</v>
      </c>
      <c r="E27" s="15">
        <f t="shared" si="0"/>
        <v>0.47903069278129534</v>
      </c>
      <c r="F27" s="15">
        <f t="shared" si="0"/>
        <v>0.18778484777622115</v>
      </c>
      <c r="G27" s="15">
        <f t="shared" si="0"/>
        <v>5.313719522977271E-6</v>
      </c>
      <c r="I27" s="47">
        <v>0.05</v>
      </c>
      <c r="J27" s="7" t="s">
        <v>50</v>
      </c>
    </row>
    <row r="28" spans="1:10" x14ac:dyDescent="0.2">
      <c r="A28" s="38">
        <f t="shared" si="1"/>
        <v>0.99999999999999989</v>
      </c>
      <c r="B28" s="44">
        <f t="shared" si="2"/>
        <v>0.99999999999999989</v>
      </c>
      <c r="C28" s="15">
        <f t="shared" si="0"/>
        <v>0.82992495424691248</v>
      </c>
      <c r="D28" s="15">
        <f t="shared" si="0"/>
        <v>0.7070110635520126</v>
      </c>
      <c r="E28" s="15">
        <f t="shared" si="0"/>
        <v>0.39122051535454333</v>
      </c>
      <c r="F28" s="15">
        <f t="shared" si="0"/>
        <v>0.11462085923764871</v>
      </c>
      <c r="G28" s="15">
        <f t="shared" si="0"/>
        <v>1.6014094476937865E-7</v>
      </c>
      <c r="I28" s="47">
        <v>0.9</v>
      </c>
      <c r="J28" s="7" t="s">
        <v>54</v>
      </c>
    </row>
    <row r="29" spans="1:10" x14ac:dyDescent="0.2">
      <c r="A29" s="38">
        <f t="shared" si="1"/>
        <v>1.0999999999999999</v>
      </c>
      <c r="B29" s="44">
        <f t="shared" si="2"/>
        <v>1.0999999999999999</v>
      </c>
      <c r="C29" s="15">
        <f t="shared" ref="C29:G38" si="3">_xlfn.NORM.S.DIST($B$12-$B29*C$17,TRUE)-_xlfn.NORM.S.DIST($A$12-$B29*C$17,TRUE)</f>
        <v>0.80398873402983939</v>
      </c>
      <c r="D29" s="15">
        <f t="shared" si="3"/>
        <v>0.65679524116405619</v>
      </c>
      <c r="E29" s="15">
        <f t="shared" si="3"/>
        <v>0.30863442334886099</v>
      </c>
      <c r="F29" s="15">
        <f t="shared" si="3"/>
        <v>6.4438953416732489E-2</v>
      </c>
      <c r="G29" s="15">
        <f t="shared" si="3"/>
        <v>2.9740464362179825E-9</v>
      </c>
      <c r="I29" s="47">
        <v>0.1</v>
      </c>
      <c r="J29" s="7" t="s">
        <v>49</v>
      </c>
    </row>
    <row r="30" spans="1:10" x14ac:dyDescent="0.2">
      <c r="A30" s="38">
        <f t="shared" si="1"/>
        <v>1.2</v>
      </c>
      <c r="B30" s="44">
        <f t="shared" si="2"/>
        <v>1.2</v>
      </c>
      <c r="C30" s="15">
        <f t="shared" si="3"/>
        <v>0.77557300017701791</v>
      </c>
      <c r="D30" s="15">
        <f t="shared" si="3"/>
        <v>0.6035615609772822</v>
      </c>
      <c r="E30" s="15">
        <f t="shared" si="3"/>
        <v>0.23474067979770591</v>
      </c>
      <c r="F30" s="15">
        <f t="shared" si="3"/>
        <v>3.3269942108744677E-2</v>
      </c>
      <c r="G30" s="15">
        <f t="shared" si="3"/>
        <v>3.392884309340644E-11</v>
      </c>
      <c r="I30" s="47">
        <v>0.05</v>
      </c>
      <c r="J30" s="7" t="s">
        <v>48</v>
      </c>
    </row>
    <row r="31" spans="1:10" x14ac:dyDescent="0.2">
      <c r="A31" s="38">
        <f t="shared" si="1"/>
        <v>1.3</v>
      </c>
      <c r="B31" s="44">
        <f t="shared" si="2"/>
        <v>1.3</v>
      </c>
      <c r="C31" s="15">
        <f t="shared" si="3"/>
        <v>0.74480439732393455</v>
      </c>
      <c r="D31" s="15">
        <f t="shared" si="3"/>
        <v>0.54827428413684998</v>
      </c>
      <c r="E31" s="15">
        <f t="shared" si="3"/>
        <v>0.17183808831773562</v>
      </c>
      <c r="F31" s="15">
        <f t="shared" si="3"/>
        <v>1.5738218640442427E-2</v>
      </c>
      <c r="G31" s="15">
        <f t="shared" si="3"/>
        <v>2.3722378519261158E-13</v>
      </c>
      <c r="I31" s="7">
        <f>I30/I29</f>
        <v>0.5</v>
      </c>
      <c r="J31" s="7" t="s">
        <v>51</v>
      </c>
    </row>
    <row r="32" spans="1:10" x14ac:dyDescent="0.2">
      <c r="A32" s="38">
        <f t="shared" si="1"/>
        <v>1.4000000000000001</v>
      </c>
      <c r="B32" s="44">
        <f t="shared" si="2"/>
        <v>1.4000000000000001</v>
      </c>
      <c r="C32" s="15">
        <f t="shared" si="3"/>
        <v>0.71185823493702438</v>
      </c>
      <c r="D32" s="15">
        <f t="shared" si="3"/>
        <v>0.49200684717095122</v>
      </c>
      <c r="E32" s="15">
        <f t="shared" si="3"/>
        <v>0.12089345762664742</v>
      </c>
      <c r="F32" s="15">
        <f t="shared" si="3"/>
        <v>6.8082432285505867E-3</v>
      </c>
      <c r="G32" s="15">
        <f t="shared" si="3"/>
        <v>1.0147362141471261E-15</v>
      </c>
    </row>
    <row r="33" spans="1:10" x14ac:dyDescent="0.2">
      <c r="A33" s="38">
        <f t="shared" si="1"/>
        <v>1.5000000000000002</v>
      </c>
      <c r="B33" s="44">
        <f t="shared" si="2"/>
        <v>1.5000000000000002</v>
      </c>
      <c r="C33" s="15">
        <f t="shared" si="3"/>
        <v>0.67695884022319486</v>
      </c>
      <c r="D33" s="15">
        <f t="shared" si="3"/>
        <v>0.43588397456899591</v>
      </c>
      <c r="E33" s="15">
        <f t="shared" si="3"/>
        <v>8.1637917174482127E-2</v>
      </c>
      <c r="F33" s="15">
        <f t="shared" si="3"/>
        <v>2.6891868006256908E-3</v>
      </c>
      <c r="G33" s="15">
        <f t="shared" si="3"/>
        <v>2.6519506153709703E-18</v>
      </c>
      <c r="I33" s="50">
        <v>42</v>
      </c>
      <c r="J33" s="7" t="s">
        <v>53</v>
      </c>
    </row>
    <row r="34" spans="1:10" x14ac:dyDescent="0.2">
      <c r="A34" s="38">
        <f t="shared" si="1"/>
        <v>1.6000000000000003</v>
      </c>
      <c r="B34" s="44">
        <f t="shared" si="2"/>
        <v>1.6000000000000003</v>
      </c>
      <c r="C34" s="15">
        <f t="shared" si="3"/>
        <v>0.64037751373879637</v>
      </c>
      <c r="D34" s="15">
        <f t="shared" si="3"/>
        <v>0.38101756435026279</v>
      </c>
      <c r="E34" s="15">
        <f t="shared" si="3"/>
        <v>5.2858790326830656E-2</v>
      </c>
      <c r="F34" s="15">
        <f t="shared" si="3"/>
        <v>9.6864822429580883E-4</v>
      </c>
      <c r="G34" s="15">
        <f t="shared" si="3"/>
        <v>4.2299215331317382E-21</v>
      </c>
    </row>
    <row r="35" spans="1:10" x14ac:dyDescent="0.2">
      <c r="A35" s="38">
        <f t="shared" si="1"/>
        <v>1.7000000000000004</v>
      </c>
      <c r="B35" s="44">
        <f t="shared" si="2"/>
        <v>1.7000000000000004</v>
      </c>
      <c r="C35" s="15">
        <f t="shared" si="3"/>
        <v>0.60242809722268131</v>
      </c>
      <c r="D35" s="15">
        <f t="shared" si="3"/>
        <v>0.32844295017858166</v>
      </c>
      <c r="E35" s="15">
        <f t="shared" si="3"/>
        <v>3.2785022807226061E-2</v>
      </c>
      <c r="F35" s="15">
        <f t="shared" si="3"/>
        <v>3.1784855580814693E-4</v>
      </c>
      <c r="G35" s="15">
        <f t="shared" si="3"/>
        <v>4.1141860149284392E-24</v>
      </c>
      <c r="I35" s="28">
        <f>1-I28</f>
        <v>9.9999999999999978E-2</v>
      </c>
      <c r="J35" s="7" t="s">
        <v>52</v>
      </c>
    </row>
    <row r="36" spans="1:10" x14ac:dyDescent="0.2">
      <c r="A36" s="38">
        <f t="shared" si="1"/>
        <v>1.8000000000000005</v>
      </c>
      <c r="B36" s="44">
        <f t="shared" si="2"/>
        <v>1.8000000000000005</v>
      </c>
      <c r="C36" s="15">
        <f t="shared" si="3"/>
        <v>0.56346030859014418</v>
      </c>
      <c r="D36" s="15">
        <f t="shared" si="3"/>
        <v>0.27906199876546806</v>
      </c>
      <c r="E36" s="15">
        <f t="shared" si="3"/>
        <v>1.9463468395399856E-2</v>
      </c>
      <c r="F36" s="15">
        <f t="shared" si="3"/>
        <v>9.4931544515404787E-5</v>
      </c>
      <c r="G36" s="15">
        <f t="shared" si="3"/>
        <v>2.4384864365827696E-27</v>
      </c>
      <c r="I36" s="49">
        <f>_xlfn.NORM.S.DIST(_xlfn.NORM.S.INV(1-I27/2)-$I$31*SQRT(I33),TRUE)-_xlfn.NORM.S.DIST(_xlfn.NORM.S.INV(I27/2)-I31*SQRT(I33),TRUE)</f>
        <v>0.1002010288904696</v>
      </c>
      <c r="J36" s="7" t="str">
        <f>"Расчетная ошибка второго рода для n="&amp;I33</f>
        <v>Расчетная ошибка второго рода для n=42</v>
      </c>
    </row>
    <row r="37" spans="1:10" x14ac:dyDescent="0.2">
      <c r="A37" s="38">
        <f t="shared" si="1"/>
        <v>1.9000000000000006</v>
      </c>
      <c r="B37" s="44">
        <f t="shared" si="2"/>
        <v>1.9000000000000006</v>
      </c>
      <c r="C37" s="15">
        <f t="shared" si="3"/>
        <v>0.52385113851920062</v>
      </c>
      <c r="D37" s="15">
        <f t="shared" si="3"/>
        <v>0.23359849556823847</v>
      </c>
      <c r="E37" s="15">
        <f t="shared" si="3"/>
        <v>1.1052314423530689E-2</v>
      </c>
      <c r="F37" s="15">
        <f t="shared" si="3"/>
        <v>2.5788492315927935E-5</v>
      </c>
      <c r="G37" s="15">
        <f t="shared" si="3"/>
        <v>8.8022812169035584E-31</v>
      </c>
      <c r="I37" s="13">
        <f>I36-I35</f>
        <v>2.0102889046962058E-4</v>
      </c>
      <c r="J37" s="7" t="s">
        <v>55</v>
      </c>
    </row>
    <row r="38" spans="1:10" x14ac:dyDescent="0.2">
      <c r="A38" s="38">
        <f t="shared" si="1"/>
        <v>2.0000000000000004</v>
      </c>
      <c r="B38" s="44">
        <f t="shared" si="2"/>
        <v>2.0000000000000004</v>
      </c>
      <c r="C38" s="15">
        <f t="shared" si="3"/>
        <v>0.48399472602382493</v>
      </c>
      <c r="D38" s="15">
        <f t="shared" si="3"/>
        <v>0.19256958056744261</v>
      </c>
      <c r="E38" s="15">
        <f t="shared" si="3"/>
        <v>5.999529951049778E-3</v>
      </c>
      <c r="F38" s="15">
        <f t="shared" si="3"/>
        <v>6.3680314044536893E-6</v>
      </c>
      <c r="G38" s="15">
        <f t="shared" si="3"/>
        <v>1.9342115381667581E-34</v>
      </c>
    </row>
    <row r="39" spans="1:10" x14ac:dyDescent="0.2">
      <c r="A39" s="38">
        <f t="shared" si="1"/>
        <v>2.1000000000000005</v>
      </c>
      <c r="B39" s="44">
        <f t="shared" si="2"/>
        <v>2.1000000000000005</v>
      </c>
      <c r="C39" s="15">
        <f t="shared" ref="C39:G48" si="4">_xlfn.NORM.S.DIST($B$12-$B39*C$17,TRUE)-_xlfn.NORM.S.DIST($A$12-$B39*C$17,TRUE)</f>
        <v>0.44429122711688041</v>
      </c>
      <c r="D39" s="15">
        <f t="shared" si="4"/>
        <v>0.15627490409598316</v>
      </c>
      <c r="E39" s="15">
        <f t="shared" si="4"/>
        <v>3.1116424634260653E-3</v>
      </c>
      <c r="F39" s="15">
        <f t="shared" si="4"/>
        <v>1.4286549268434114E-6</v>
      </c>
      <c r="G39" s="15">
        <f t="shared" si="4"/>
        <v>2.5862754977290769E-38</v>
      </c>
    </row>
    <row r="40" spans="1:10" x14ac:dyDescent="0.2">
      <c r="A40" s="38">
        <f t="shared" si="1"/>
        <v>2.2000000000000006</v>
      </c>
      <c r="B40" s="44">
        <f t="shared" si="2"/>
        <v>2.2000000000000006</v>
      </c>
      <c r="C40" s="15">
        <f t="shared" si="4"/>
        <v>0.4051352532827544</v>
      </c>
      <c r="D40" s="15">
        <f t="shared" si="4"/>
        <v>0.12480301748600134</v>
      </c>
      <c r="E40" s="15">
        <f t="shared" si="4"/>
        <v>1.541265807215907E-3</v>
      </c>
      <c r="F40" s="15">
        <f t="shared" si="4"/>
        <v>2.9107461894560111E-7</v>
      </c>
      <c r="G40" s="15">
        <f t="shared" si="4"/>
        <v>2.1035953662612923E-42</v>
      </c>
    </row>
    <row r="41" spans="1:10" x14ac:dyDescent="0.2">
      <c r="A41" s="38">
        <f t="shared" si="1"/>
        <v>2.3000000000000007</v>
      </c>
      <c r="B41" s="44">
        <f t="shared" si="2"/>
        <v>2.3000000000000007</v>
      </c>
      <c r="C41" s="15">
        <f t="shared" si="4"/>
        <v>0.36690447989560782</v>
      </c>
      <c r="D41" s="15">
        <f t="shared" si="4"/>
        <v>9.8052618806076713E-2</v>
      </c>
      <c r="E41" s="15">
        <f t="shared" si="4"/>
        <v>7.2880729156971384E-4</v>
      </c>
      <c r="F41" s="15">
        <f t="shared" si="4"/>
        <v>5.3836288080509051E-8</v>
      </c>
      <c r="G41" s="15">
        <f t="shared" si="4"/>
        <v>1.0404997224122946E-46</v>
      </c>
    </row>
    <row r="42" spans="1:10" x14ac:dyDescent="0.2">
      <c r="A42" s="38">
        <f t="shared" si="1"/>
        <v>2.4000000000000008</v>
      </c>
      <c r="B42" s="44">
        <f t="shared" si="2"/>
        <v>2.4000000000000008</v>
      </c>
      <c r="C42" s="15">
        <f t="shared" si="4"/>
        <v>0.32994900711697062</v>
      </c>
      <c r="D42" s="15">
        <f t="shared" si="4"/>
        <v>7.5764892680577886E-2</v>
      </c>
      <c r="E42" s="15">
        <f t="shared" si="4"/>
        <v>3.2888825699012623E-4</v>
      </c>
      <c r="F42" s="15">
        <f t="shared" si="4"/>
        <v>9.0365129067791574E-9</v>
      </c>
      <c r="G42" s="15">
        <f t="shared" si="4"/>
        <v>3.1290112980899851E-51</v>
      </c>
    </row>
    <row r="43" spans="1:10" x14ac:dyDescent="0.2">
      <c r="A43" s="38">
        <f t="shared" si="1"/>
        <v>2.5000000000000009</v>
      </c>
      <c r="B43" s="44">
        <f t="shared" si="2"/>
        <v>2.5000000000000009</v>
      </c>
      <c r="C43" s="15">
        <f t="shared" si="4"/>
        <v>0.29458199888619929</v>
      </c>
      <c r="D43" s="15">
        <f t="shared" si="4"/>
        <v>5.7562456812491468E-2</v>
      </c>
      <c r="E43" s="15">
        <f t="shared" si="4"/>
        <v>1.4159757784071363E-4</v>
      </c>
      <c r="F43" s="15">
        <f t="shared" si="4"/>
        <v>1.3761360656777142E-9</v>
      </c>
      <c r="G43" s="15">
        <f t="shared" si="4"/>
        <v>5.7195915557484921E-56</v>
      </c>
    </row>
    <row r="44" spans="1:10" x14ac:dyDescent="0.2">
      <c r="A44" s="38">
        <f t="shared" si="1"/>
        <v>2.600000000000001</v>
      </c>
      <c r="B44" s="44">
        <f t="shared" si="2"/>
        <v>2.600000000000001</v>
      </c>
      <c r="C44" s="15">
        <f t="shared" si="4"/>
        <v>0.26107203444110261</v>
      </c>
      <c r="D44" s="15">
        <f t="shared" si="4"/>
        <v>4.299037419198086E-2</v>
      </c>
      <c r="E44" s="15">
        <f t="shared" si="4"/>
        <v>5.8146272349110036E-5</v>
      </c>
      <c r="F44" s="15">
        <f t="shared" si="4"/>
        <v>1.9008675629286606E-10</v>
      </c>
      <c r="G44" s="15">
        <f t="shared" si="4"/>
        <v>6.3538184488954576E-61</v>
      </c>
    </row>
    <row r="45" spans="1:10" x14ac:dyDescent="0.2">
      <c r="A45" s="38">
        <f t="shared" si="1"/>
        <v>2.7000000000000011</v>
      </c>
      <c r="B45" s="44">
        <f t="shared" si="2"/>
        <v>2.7000000000000011</v>
      </c>
      <c r="C45" s="15">
        <f t="shared" si="4"/>
        <v>0.22963748928221719</v>
      </c>
      <c r="D45" s="15">
        <f t="shared" si="4"/>
        <v>3.155521599899988E-2</v>
      </c>
      <c r="E45" s="15">
        <f t="shared" si="4"/>
        <v>2.2769138871494706E-5</v>
      </c>
      <c r="F45" s="15">
        <f t="shared" si="4"/>
        <v>2.3811162471125243E-11</v>
      </c>
      <c r="G45" s="15">
        <f t="shared" si="4"/>
        <v>4.2888967593116053E-66</v>
      </c>
    </row>
    <row r="46" spans="1:10" x14ac:dyDescent="0.2">
      <c r="A46" s="38">
        <f t="shared" si="1"/>
        <v>2.8000000000000012</v>
      </c>
      <c r="B46" s="44">
        <f t="shared" si="2"/>
        <v>2.8000000000000012</v>
      </c>
      <c r="C46" s="15">
        <f t="shared" si="4"/>
        <v>0.20044312856434809</v>
      </c>
      <c r="D46" s="15">
        <f t="shared" si="4"/>
        <v>2.2759094858918187E-2</v>
      </c>
      <c r="E46" s="15">
        <f t="shared" si="4"/>
        <v>8.5004419304613943E-6</v>
      </c>
      <c r="F46" s="15">
        <f t="shared" si="4"/>
        <v>2.7043749181839297E-12</v>
      </c>
      <c r="G46" s="15">
        <f t="shared" si="4"/>
        <v>1.7588745719995265E-71</v>
      </c>
    </row>
    <row r="47" spans="1:10" x14ac:dyDescent="0.2">
      <c r="A47" s="38">
        <f t="shared" si="1"/>
        <v>2.9000000000000012</v>
      </c>
      <c r="B47" s="44">
        <f t="shared" si="2"/>
        <v>2.9000000000000012</v>
      </c>
      <c r="C47" s="15">
        <f t="shared" si="4"/>
        <v>0.1735989565278003</v>
      </c>
      <c r="D47" s="15">
        <f t="shared" si="4"/>
        <v>1.612672530936974E-2</v>
      </c>
      <c r="E47" s="15">
        <f t="shared" si="4"/>
        <v>3.0250177239228135E-6</v>
      </c>
      <c r="F47" s="15">
        <f t="shared" si="4"/>
        <v>2.7844501875632209E-13</v>
      </c>
      <c r="G47" s="15">
        <f t="shared" si="4"/>
        <v>4.3817463223169252E-77</v>
      </c>
    </row>
    <row r="48" spans="1:10" x14ac:dyDescent="0.2">
      <c r="A48" s="38">
        <f t="shared" si="1"/>
        <v>3.0000000000000013</v>
      </c>
      <c r="B48" s="44">
        <f t="shared" si="2"/>
        <v>3.0000000000000013</v>
      </c>
      <c r="C48" s="15">
        <f t="shared" si="4"/>
        <v>0.14916123167294351</v>
      </c>
      <c r="D48" s="15">
        <f t="shared" si="4"/>
        <v>1.1224709272209331E-2</v>
      </c>
      <c r="E48" s="15">
        <f t="shared" si="4"/>
        <v>1.0259725391364011E-6</v>
      </c>
      <c r="F48" s="15">
        <f t="shared" si="4"/>
        <v>2.598573307473659E-14</v>
      </c>
      <c r="G48" s="15">
        <f t="shared" si="4"/>
        <v>6.6303025716508782E-83</v>
      </c>
    </row>
    <row r="49" spans="1:7" x14ac:dyDescent="0.2">
      <c r="A49" s="38">
        <f t="shared" si="1"/>
        <v>3.1000000000000014</v>
      </c>
      <c r="B49" s="44">
        <f t="shared" si="2"/>
        <v>3.1000000000000014</v>
      </c>
      <c r="C49" s="15">
        <f t="shared" ref="C49:G58" si="5">_xlfn.NORM.S.DIST($B$12-$B49*C$17,TRUE)-_xlfn.NORM.S.DIST($A$12-$B49*C$17,TRUE)</f>
        <v>0.12713543874810354</v>
      </c>
      <c r="D49" s="15">
        <f t="shared" si="5"/>
        <v>7.6732304080682637E-3</v>
      </c>
      <c r="E49" s="15">
        <f t="shared" si="5"/>
        <v>3.3159060921579478E-7</v>
      </c>
      <c r="F49" s="15">
        <f t="shared" si="5"/>
        <v>2.1978450397887716E-15</v>
      </c>
      <c r="G49" s="15">
        <f t="shared" si="5"/>
        <v>6.0932517337927452E-89</v>
      </c>
    </row>
    <row r="50" spans="1:7" x14ac:dyDescent="0.2">
      <c r="A50" s="38">
        <f t="shared" si="1"/>
        <v>3.2000000000000015</v>
      </c>
      <c r="B50" s="44">
        <f t="shared" si="2"/>
        <v>3.2000000000000015</v>
      </c>
      <c r="C50" s="15">
        <f t="shared" si="5"/>
        <v>0.10748091312340248</v>
      </c>
      <c r="D50" s="15">
        <f t="shared" si="5"/>
        <v>5.1510727401410912E-3</v>
      </c>
      <c r="E50" s="15">
        <f t="shared" si="5"/>
        <v>1.0211066609061693E-7</v>
      </c>
      <c r="F50" s="15">
        <f t="shared" si="5"/>
        <v>1.6845166333257418E-16</v>
      </c>
      <c r="G50" s="15">
        <f t="shared" si="5"/>
        <v>3.4005954172330183E-95</v>
      </c>
    </row>
    <row r="51" spans="1:7" x14ac:dyDescent="0.2">
      <c r="A51" s="38">
        <f t="shared" si="1"/>
        <v>3.3000000000000016</v>
      </c>
      <c r="B51" s="44">
        <f t="shared" si="2"/>
        <v>3.3000000000000016</v>
      </c>
      <c r="C51" s="15">
        <f t="shared" si="5"/>
        <v>9.0116746068831882E-2</v>
      </c>
      <c r="D51" s="15">
        <f t="shared" si="5"/>
        <v>3.395318548295864E-3</v>
      </c>
      <c r="E51" s="15">
        <f t="shared" si="5"/>
        <v>2.9956547613862504E-8</v>
      </c>
      <c r="F51" s="15">
        <f t="shared" si="5"/>
        <v>1.169834441042575E-17</v>
      </c>
      <c r="G51" s="15">
        <f t="shared" si="5"/>
        <v>1.152431760474242E-101</v>
      </c>
    </row>
    <row r="52" spans="1:7" x14ac:dyDescent="0.2">
      <c r="A52" s="38">
        <f t="shared" si="1"/>
        <v>3.4000000000000017</v>
      </c>
      <c r="B52" s="44">
        <f t="shared" si="2"/>
        <v>3.4000000000000017</v>
      </c>
      <c r="C52" s="15">
        <f t="shared" si="5"/>
        <v>7.4928563301454296E-2</v>
      </c>
      <c r="D52" s="15">
        <f t="shared" si="5"/>
        <v>2.1972444724569968E-3</v>
      </c>
      <c r="E52" s="15">
        <f t="shared" si="5"/>
        <v>8.3717930605152703E-9</v>
      </c>
      <c r="F52" s="15">
        <f t="shared" si="5"/>
        <v>7.360436853605092E-19</v>
      </c>
      <c r="G52" s="15">
        <f t="shared" si="5"/>
        <v>2.3713608271051816E-108</v>
      </c>
    </row>
    <row r="53" spans="1:7" x14ac:dyDescent="0.2">
      <c r="A53" s="38">
        <f t="shared" si="1"/>
        <v>3.5000000000000018</v>
      </c>
      <c r="B53" s="44">
        <f t="shared" si="2"/>
        <v>3.5000000000000018</v>
      </c>
      <c r="C53" s="15">
        <f t="shared" si="5"/>
        <v>6.177576354642654E-2</v>
      </c>
      <c r="D53" s="15">
        <f t="shared" si="5"/>
        <v>1.39587629403288E-3</v>
      </c>
      <c r="E53" s="15">
        <f t="shared" si="5"/>
        <v>2.2284861167210417E-9</v>
      </c>
      <c r="F53" s="15">
        <f t="shared" si="5"/>
        <v>4.1954255973422352E-20</v>
      </c>
      <c r="G53" s="15">
        <f t="shared" si="5"/>
        <v>2.9625998274682657E-115</v>
      </c>
    </row>
    <row r="54" spans="1:7" x14ac:dyDescent="0.2">
      <c r="A54" s="38">
        <f t="shared" si="1"/>
        <v>3.6000000000000019</v>
      </c>
      <c r="B54" s="44">
        <f t="shared" si="2"/>
        <v>3.6000000000000019</v>
      </c>
      <c r="C54" s="15">
        <f t="shared" si="5"/>
        <v>5.0498825886497498E-2</v>
      </c>
      <c r="D54" s="15">
        <f t="shared" si="5"/>
        <v>8.7045342773498413E-4</v>
      </c>
      <c r="E54" s="15">
        <f t="shared" si="5"/>
        <v>5.649741692822854E-10</v>
      </c>
      <c r="F54" s="15">
        <f t="shared" si="5"/>
        <v>2.1662486716822997E-21</v>
      </c>
      <c r="G54" s="15">
        <f t="shared" si="5"/>
        <v>2.2470600272822782E-122</v>
      </c>
    </row>
    <row r="55" spans="1:7" x14ac:dyDescent="0.2">
      <c r="A55" s="38">
        <f t="shared" si="1"/>
        <v>3.700000000000002</v>
      </c>
      <c r="B55" s="44">
        <f t="shared" si="2"/>
        <v>3.700000000000002</v>
      </c>
      <c r="C55" s="15">
        <f t="shared" si="5"/>
        <v>4.0926339491779852E-2</v>
      </c>
      <c r="D55" s="15">
        <f t="shared" si="5"/>
        <v>5.3276646964822932E-4</v>
      </c>
      <c r="E55" s="15">
        <f t="shared" si="5"/>
        <v>1.3640815710388875E-10</v>
      </c>
      <c r="F55" s="15">
        <f t="shared" si="5"/>
        <v>1.0131414868714718E-22</v>
      </c>
      <c r="G55" s="15">
        <f t="shared" si="5"/>
        <v>1.034661804523425E-129</v>
      </c>
    </row>
    <row r="56" spans="1:7" x14ac:dyDescent="0.2">
      <c r="A56" s="38">
        <f t="shared" si="1"/>
        <v>3.800000000000002</v>
      </c>
      <c r="B56" s="44">
        <f t="shared" si="2"/>
        <v>3.800000000000002</v>
      </c>
      <c r="C56" s="15">
        <f t="shared" si="5"/>
        <v>3.2881470760049387E-2</v>
      </c>
      <c r="D56" s="15">
        <f t="shared" si="5"/>
        <v>3.2002701745906579E-4</v>
      </c>
      <c r="E56" s="15">
        <f t="shared" si="5"/>
        <v>3.1362745144292414E-11</v>
      </c>
      <c r="F56" s="15">
        <f t="shared" si="5"/>
        <v>4.2917432698586849E-24</v>
      </c>
      <c r="G56" s="15">
        <f t="shared" si="5"/>
        <v>2.8920248663092441E-137</v>
      </c>
    </row>
    <row r="57" spans="1:7" x14ac:dyDescent="0.2">
      <c r="A57" s="38">
        <f t="shared" si="1"/>
        <v>3.9000000000000021</v>
      </c>
      <c r="B57" s="44">
        <f t="shared" si="2"/>
        <v>3.9000000000000021</v>
      </c>
      <c r="C57" s="15">
        <f t="shared" si="5"/>
        <v>2.6187654216559532E-2</v>
      </c>
      <c r="D57" s="15">
        <f t="shared" si="5"/>
        <v>1.8865278184171285E-4</v>
      </c>
      <c r="E57" s="15">
        <f t="shared" si="5"/>
        <v>6.8662773238241096E-12</v>
      </c>
      <c r="F57" s="15">
        <f t="shared" si="5"/>
        <v>1.6465462806086022E-25</v>
      </c>
      <c r="G57" s="15">
        <f t="shared" si="5"/>
        <v>4.906876565446872E-145</v>
      </c>
    </row>
    <row r="58" spans="1:7" x14ac:dyDescent="0.2">
      <c r="A58" s="38">
        <f t="shared" si="1"/>
        <v>4.0000000000000018</v>
      </c>
      <c r="B58" s="44">
        <f t="shared" si="2"/>
        <v>4.0000000000000018</v>
      </c>
      <c r="C58" s="15">
        <f t="shared" si="5"/>
        <v>2.0673368097424229E-2</v>
      </c>
      <c r="D58" s="15">
        <f t="shared" si="5"/>
        <v>1.0912831410424373E-4</v>
      </c>
      <c r="E58" s="15">
        <f t="shared" si="5"/>
        <v>1.4313179250706721E-12</v>
      </c>
      <c r="F58" s="15">
        <f t="shared" si="5"/>
        <v>5.7209423674368146E-27</v>
      </c>
      <c r="G58" s="15">
        <f t="shared" si="5"/>
        <v>5.0534623356473302E-153</v>
      </c>
    </row>
  </sheetData>
  <hyperlinks>
    <hyperlink ref="A1:F1" r:id="rId1" display="Файл скачан с сайта excel2.ru &gt;&gt;&gt;"/>
    <hyperlink ref="A2" r:id="rId2"/>
    <hyperlink ref="O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51" t="s">
        <v>2</v>
      </c>
      <c r="B1" s="51"/>
      <c r="C1" s="51"/>
      <c r="D1" s="51"/>
      <c r="E1" s="51"/>
      <c r="F1" s="51"/>
      <c r="G1" s="51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Бета</vt:lpstr>
      <vt:lpstr>ОХ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2025-01-01T10:42:15Z</dcterms:modified>
</cp:coreProperties>
</file>