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Распределения\"/>
    </mc:Choice>
  </mc:AlternateContent>
  <bookViews>
    <workbookView xWindow="120" yWindow="225" windowWidth="18975" windowHeight="11775"/>
  </bookViews>
  <sheets>
    <sheet name="Пример" sheetId="10" r:id="rId1"/>
    <sheet name="Графики" sheetId="9" r:id="rId2"/>
    <sheet name="Генерация" sheetId="11" r:id="rId3"/>
    <sheet name="EXCEL2.RU" sheetId="5" r:id="rId4"/>
    <sheet name="EXCEL2.RU (2)" sheetId="6" state="veryHidden" r:id="rId5"/>
  </sheets>
  <definedNames>
    <definedName name="anscount" hidden="1">2</definedName>
    <definedName name="limcount" hidden="1">2</definedName>
    <definedName name="sencount" hidden="1">4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Пример!#REF!</definedName>
    <definedName name="solver_typ" localSheetId="0" hidden="1">1</definedName>
    <definedName name="solver_val" localSheetId="0" hidden="1">0</definedName>
    <definedName name="solver_ver" localSheetId="0" hidden="1">3</definedName>
    <definedName name="альфа">Пример!$B$7</definedName>
    <definedName name="бета">Пример!$B$8</definedName>
  </definedNames>
  <calcPr calcId="162913"/>
</workbook>
</file>

<file path=xl/calcChain.xml><?xml version="1.0" encoding="utf-8"?>
<calcChain xmlns="http://schemas.openxmlformats.org/spreadsheetml/2006/main">
  <c r="G27" i="10" l="1"/>
  <c r="F27" i="10"/>
  <c r="B16" i="10" l="1"/>
  <c r="B18" i="10" s="1"/>
  <c r="I36" i="11" l="1"/>
  <c r="Q19" i="11"/>
  <c r="I19" i="11" l="1"/>
  <c r="M19" i="11" l="1"/>
  <c r="N19" i="11" s="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19" i="11"/>
  <c r="B16" i="11" l="1"/>
  <c r="B15" i="11"/>
  <c r="C27" i="10"/>
  <c r="C11" i="11" l="1"/>
  <c r="C12" i="11"/>
  <c r="C10" i="11"/>
  <c r="C19" i="11" l="1"/>
  <c r="C20" i="11"/>
  <c r="C24" i="11"/>
  <c r="C28" i="11"/>
  <c r="C32" i="11"/>
  <c r="C36" i="11"/>
  <c r="C40" i="11"/>
  <c r="C44" i="11"/>
  <c r="C48" i="11"/>
  <c r="C52" i="11"/>
  <c r="C56" i="11"/>
  <c r="C60" i="11"/>
  <c r="C64" i="11"/>
  <c r="C68" i="11"/>
  <c r="C72" i="11"/>
  <c r="C76" i="11"/>
  <c r="C80" i="11"/>
  <c r="C84" i="11"/>
  <c r="C88" i="11"/>
  <c r="C92" i="11"/>
  <c r="C96" i="11"/>
  <c r="C100" i="11"/>
  <c r="C104" i="11"/>
  <c r="C108" i="11"/>
  <c r="C112" i="11"/>
  <c r="C116" i="11"/>
  <c r="C120" i="11"/>
  <c r="C124" i="11"/>
  <c r="C128" i="11"/>
  <c r="C132" i="11"/>
  <c r="C136" i="11"/>
  <c r="C140" i="11"/>
  <c r="C144" i="11"/>
  <c r="C148" i="11"/>
  <c r="C152" i="11"/>
  <c r="C156" i="11"/>
  <c r="C160" i="11"/>
  <c r="C164" i="11"/>
  <c r="C168" i="11"/>
  <c r="C172" i="11"/>
  <c r="C176" i="11"/>
  <c r="C180" i="11"/>
  <c r="C184" i="11"/>
  <c r="C188" i="11"/>
  <c r="C192" i="11"/>
  <c r="C196" i="11"/>
  <c r="C200" i="11"/>
  <c r="C204" i="11"/>
  <c r="C208" i="11"/>
  <c r="C212" i="11"/>
  <c r="C216" i="11"/>
  <c r="C21" i="11"/>
  <c r="C25" i="11"/>
  <c r="C29" i="11"/>
  <c r="C33" i="11"/>
  <c r="C37" i="11"/>
  <c r="C41" i="11"/>
  <c r="C45" i="11"/>
  <c r="C49" i="11"/>
  <c r="C53" i="11"/>
  <c r="C57" i="11"/>
  <c r="C61" i="11"/>
  <c r="C65" i="11"/>
  <c r="C69" i="11"/>
  <c r="C73" i="11"/>
  <c r="C77" i="11"/>
  <c r="C81" i="11"/>
  <c r="C85" i="11"/>
  <c r="C89" i="11"/>
  <c r="C93" i="11"/>
  <c r="C97" i="11"/>
  <c r="C101" i="11"/>
  <c r="C105" i="11"/>
  <c r="C109" i="11"/>
  <c r="C113" i="11"/>
  <c r="C117" i="11"/>
  <c r="C121" i="11"/>
  <c r="C125" i="11"/>
  <c r="C129" i="11"/>
  <c r="C133" i="11"/>
  <c r="C137" i="11"/>
  <c r="C141" i="11"/>
  <c r="C145" i="11"/>
  <c r="C149" i="11"/>
  <c r="C153" i="11"/>
  <c r="C157" i="11"/>
  <c r="C22" i="11"/>
  <c r="C26" i="11"/>
  <c r="C30" i="11"/>
  <c r="C34" i="11"/>
  <c r="C38" i="11"/>
  <c r="C42" i="11"/>
  <c r="C46" i="11"/>
  <c r="C50" i="11"/>
  <c r="C54" i="11"/>
  <c r="C58" i="11"/>
  <c r="C62" i="11"/>
  <c r="C66" i="11"/>
  <c r="C70" i="11"/>
  <c r="C74" i="11"/>
  <c r="C78" i="11"/>
  <c r="C82" i="11"/>
  <c r="C86" i="11"/>
  <c r="C90" i="11"/>
  <c r="C94" i="11"/>
  <c r="C98" i="11"/>
  <c r="C102" i="11"/>
  <c r="C106" i="11"/>
  <c r="C110" i="11"/>
  <c r="C114" i="11"/>
  <c r="C118" i="11"/>
  <c r="C122" i="11"/>
  <c r="C126" i="11"/>
  <c r="C130" i="11"/>
  <c r="C134" i="11"/>
  <c r="C138" i="11"/>
  <c r="C142" i="11"/>
  <c r="C146" i="11"/>
  <c r="C150" i="11"/>
  <c r="C154" i="11"/>
  <c r="C158" i="11"/>
  <c r="C162" i="11"/>
  <c r="C166" i="11"/>
  <c r="C170" i="11"/>
  <c r="C174" i="11"/>
  <c r="C178" i="11"/>
  <c r="C182" i="11"/>
  <c r="C186" i="11"/>
  <c r="C190" i="11"/>
  <c r="C194" i="11"/>
  <c r="C198" i="11"/>
  <c r="C202" i="11"/>
  <c r="C206" i="11"/>
  <c r="C210" i="11"/>
  <c r="C214" i="11"/>
  <c r="C218" i="11"/>
  <c r="C23" i="11"/>
  <c r="C27" i="11"/>
  <c r="C31" i="11"/>
  <c r="C35" i="11"/>
  <c r="C39" i="11"/>
  <c r="C43" i="11"/>
  <c r="C47" i="11"/>
  <c r="C51" i="11"/>
  <c r="C55" i="11"/>
  <c r="C59" i="11"/>
  <c r="C63" i="11"/>
  <c r="C67" i="11"/>
  <c r="C71" i="11"/>
  <c r="C75" i="11"/>
  <c r="C79" i="11"/>
  <c r="C83" i="11"/>
  <c r="C87" i="11"/>
  <c r="C91" i="11"/>
  <c r="C95" i="11"/>
  <c r="C99" i="11"/>
  <c r="C103" i="11"/>
  <c r="C107" i="11"/>
  <c r="C111" i="11"/>
  <c r="C115" i="11"/>
  <c r="C119" i="11"/>
  <c r="C123" i="11"/>
  <c r="C127" i="11"/>
  <c r="C131" i="11"/>
  <c r="C135" i="11"/>
  <c r="C139" i="11"/>
  <c r="C143" i="11"/>
  <c r="C147" i="11"/>
  <c r="C161" i="11"/>
  <c r="C169" i="11"/>
  <c r="C177" i="11"/>
  <c r="C185" i="11"/>
  <c r="C193" i="11"/>
  <c r="C201" i="11"/>
  <c r="C209" i="11"/>
  <c r="C217" i="11"/>
  <c r="C151" i="11"/>
  <c r="C163" i="11"/>
  <c r="C171" i="11"/>
  <c r="C179" i="11"/>
  <c r="C187" i="11"/>
  <c r="C195" i="11"/>
  <c r="C203" i="11"/>
  <c r="C211" i="11"/>
  <c r="C155" i="11"/>
  <c r="C165" i="11"/>
  <c r="C173" i="11"/>
  <c r="C181" i="11"/>
  <c r="C189" i="11"/>
  <c r="C197" i="11"/>
  <c r="C205" i="11"/>
  <c r="C213" i="11"/>
  <c r="C159" i="11"/>
  <c r="C167" i="11"/>
  <c r="C175" i="11"/>
  <c r="C183" i="11"/>
  <c r="C191" i="11"/>
  <c r="C199" i="11"/>
  <c r="C207" i="11"/>
  <c r="C215" i="11"/>
  <c r="B51" i="9"/>
  <c r="A58" i="9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B17" i="10"/>
  <c r="B53" i="9"/>
  <c r="B83" i="9" s="1"/>
  <c r="B54" i="9"/>
  <c r="B85" i="9" s="1"/>
  <c r="G62" i="9"/>
  <c r="G47" i="9"/>
  <c r="C57" i="9"/>
  <c r="B57" i="9"/>
  <c r="B52" i="9"/>
  <c r="A17" i="9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C11" i="9"/>
  <c r="D11" i="9"/>
  <c r="E11" i="9"/>
  <c r="B11" i="9"/>
  <c r="C10" i="9"/>
  <c r="D10" i="9"/>
  <c r="E10" i="9"/>
  <c r="B10" i="9"/>
  <c r="C9" i="9"/>
  <c r="D9" i="9"/>
  <c r="E9" i="9"/>
  <c r="B9" i="9"/>
  <c r="A28" i="10"/>
  <c r="F28" i="10" l="1"/>
  <c r="G28" i="10"/>
  <c r="A29" i="10"/>
  <c r="D199" i="11"/>
  <c r="D167" i="11"/>
  <c r="D215" i="11"/>
  <c r="D183" i="11"/>
  <c r="D213" i="11"/>
  <c r="D181" i="11"/>
  <c r="D211" i="11"/>
  <c r="D179" i="11"/>
  <c r="D217" i="11"/>
  <c r="D185" i="11"/>
  <c r="D147" i="11"/>
  <c r="D131" i="11"/>
  <c r="D115" i="11"/>
  <c r="D99" i="11"/>
  <c r="D83" i="11"/>
  <c r="D67" i="11"/>
  <c r="D51" i="11"/>
  <c r="D35" i="11"/>
  <c r="D218" i="11"/>
  <c r="D202" i="11"/>
  <c r="D186" i="11"/>
  <c r="D170" i="11"/>
  <c r="D154" i="11"/>
  <c r="D138" i="11"/>
  <c r="D122" i="11"/>
  <c r="D106" i="11"/>
  <c r="D90" i="11"/>
  <c r="D74" i="11"/>
  <c r="D58" i="11"/>
  <c r="D42" i="11"/>
  <c r="D149" i="11"/>
  <c r="D133" i="11"/>
  <c r="D117" i="11"/>
  <c r="D101" i="11"/>
  <c r="D85" i="11"/>
  <c r="D69" i="11"/>
  <c r="D53" i="11"/>
  <c r="D37" i="11"/>
  <c r="D204" i="11"/>
  <c r="D188" i="11"/>
  <c r="D172" i="11"/>
  <c r="D156" i="11"/>
  <c r="D140" i="11"/>
  <c r="D124" i="11"/>
  <c r="D108" i="11"/>
  <c r="D92" i="11"/>
  <c r="D76" i="11"/>
  <c r="D60" i="11"/>
  <c r="D44" i="11"/>
  <c r="D207" i="11"/>
  <c r="D175" i="11"/>
  <c r="D205" i="11"/>
  <c r="D173" i="11"/>
  <c r="D203" i="11"/>
  <c r="D171" i="11"/>
  <c r="D209" i="11"/>
  <c r="D177" i="11"/>
  <c r="D143" i="11"/>
  <c r="D127" i="11"/>
  <c r="D111" i="11"/>
  <c r="D95" i="11"/>
  <c r="D79" i="11"/>
  <c r="D63" i="11"/>
  <c r="D47" i="11"/>
  <c r="D214" i="11"/>
  <c r="D198" i="11"/>
  <c r="D182" i="11"/>
  <c r="D166" i="11"/>
  <c r="D150" i="11"/>
  <c r="D134" i="11"/>
  <c r="D118" i="11"/>
  <c r="D102" i="11"/>
  <c r="D86" i="11"/>
  <c r="D70" i="11"/>
  <c r="D54" i="11"/>
  <c r="D38" i="11"/>
  <c r="D145" i="11"/>
  <c r="D129" i="11"/>
  <c r="D113" i="11"/>
  <c r="D97" i="11"/>
  <c r="D81" i="11"/>
  <c r="D65" i="11"/>
  <c r="D49" i="11"/>
  <c r="D216" i="11"/>
  <c r="D200" i="11"/>
  <c r="D184" i="11"/>
  <c r="D168" i="11"/>
  <c r="D152" i="11"/>
  <c r="D136" i="11"/>
  <c r="D120" i="11"/>
  <c r="D104" i="11"/>
  <c r="D88" i="11"/>
  <c r="D72" i="11"/>
  <c r="D56" i="11"/>
  <c r="D40" i="11"/>
  <c r="D197" i="11"/>
  <c r="D165" i="11"/>
  <c r="D195" i="11"/>
  <c r="D163" i="11"/>
  <c r="D201" i="11"/>
  <c r="D169" i="11"/>
  <c r="D139" i="11"/>
  <c r="D123" i="11"/>
  <c r="D107" i="11"/>
  <c r="D91" i="11"/>
  <c r="D75" i="11"/>
  <c r="D59" i="11"/>
  <c r="D43" i="11"/>
  <c r="D210" i="11"/>
  <c r="D194" i="11"/>
  <c r="D178" i="11"/>
  <c r="D162" i="11"/>
  <c r="D146" i="11"/>
  <c r="D130" i="11"/>
  <c r="D114" i="11"/>
  <c r="D98" i="11"/>
  <c r="D82" i="11"/>
  <c r="D66" i="11"/>
  <c r="D50" i="11"/>
  <c r="D157" i="11"/>
  <c r="D141" i="11"/>
  <c r="D125" i="11"/>
  <c r="D109" i="11"/>
  <c r="D93" i="11"/>
  <c r="D77" i="11"/>
  <c r="D61" i="11"/>
  <c r="D45" i="11"/>
  <c r="D212" i="11"/>
  <c r="D196" i="11"/>
  <c r="D180" i="11"/>
  <c r="D164" i="11"/>
  <c r="D148" i="11"/>
  <c r="D132" i="11"/>
  <c r="D116" i="11"/>
  <c r="D100" i="11"/>
  <c r="D84" i="11"/>
  <c r="D68" i="11"/>
  <c r="D52" i="11"/>
  <c r="D36" i="11"/>
  <c r="D191" i="11"/>
  <c r="D159" i="11"/>
  <c r="D189" i="11"/>
  <c r="D155" i="11"/>
  <c r="D187" i="11"/>
  <c r="D151" i="11"/>
  <c r="D193" i="11"/>
  <c r="D161" i="11"/>
  <c r="D135" i="11"/>
  <c r="D119" i="11"/>
  <c r="D103" i="11"/>
  <c r="D87" i="11"/>
  <c r="D71" i="11"/>
  <c r="D55" i="11"/>
  <c r="D39" i="11"/>
  <c r="D206" i="11"/>
  <c r="D190" i="11"/>
  <c r="D174" i="11"/>
  <c r="D158" i="11"/>
  <c r="D142" i="11"/>
  <c r="D126" i="11"/>
  <c r="D110" i="11"/>
  <c r="D94" i="11"/>
  <c r="D78" i="11"/>
  <c r="D62" i="11"/>
  <c r="D46" i="11"/>
  <c r="D153" i="11"/>
  <c r="D137" i="11"/>
  <c r="D121" i="11"/>
  <c r="D105" i="11"/>
  <c r="D89" i="11"/>
  <c r="D73" i="11"/>
  <c r="D57" i="11"/>
  <c r="D41" i="11"/>
  <c r="D208" i="11"/>
  <c r="D192" i="11"/>
  <c r="D176" i="11"/>
  <c r="D160" i="11"/>
  <c r="D144" i="11"/>
  <c r="D128" i="11"/>
  <c r="D112" i="11"/>
  <c r="D96" i="11"/>
  <c r="D80" i="11"/>
  <c r="D64" i="11"/>
  <c r="D48" i="11"/>
  <c r="D26" i="11"/>
  <c r="D21" i="11"/>
  <c r="D28" i="11"/>
  <c r="D31" i="11"/>
  <c r="D22" i="11"/>
  <c r="D33" i="11"/>
  <c r="D24" i="11"/>
  <c r="D27" i="11"/>
  <c r="D34" i="11"/>
  <c r="D29" i="11"/>
  <c r="D20" i="11"/>
  <c r="D23" i="11"/>
  <c r="D30" i="11"/>
  <c r="D25" i="11"/>
  <c r="D32" i="11"/>
  <c r="D19" i="11"/>
  <c r="B71" i="9"/>
  <c r="B70" i="9"/>
  <c r="C70" i="9"/>
  <c r="G29" i="10" l="1"/>
  <c r="F29" i="10"/>
  <c r="A30" i="10"/>
  <c r="C71" i="9"/>
  <c r="C72" i="9"/>
  <c r="E27" i="10"/>
  <c r="D27" i="10"/>
  <c r="B27" i="10"/>
  <c r="B15" i="10"/>
  <c r="B19" i="10" s="1"/>
  <c r="B20" i="10" s="1"/>
  <c r="B11" i="10"/>
  <c r="G30" i="10" l="1"/>
  <c r="F30" i="10"/>
  <c r="A31" i="10"/>
  <c r="B72" i="9"/>
  <c r="C73" i="9"/>
  <c r="B73" i="9"/>
  <c r="J7" i="9"/>
  <c r="D81" i="9"/>
  <c r="C15" i="9"/>
  <c r="D15" i="9"/>
  <c r="E15" i="9"/>
  <c r="B15" i="9"/>
  <c r="A86" i="9"/>
  <c r="G31" i="10" l="1"/>
  <c r="F31" i="10"/>
  <c r="A32" i="10"/>
  <c r="B74" i="9"/>
  <c r="C74" i="9"/>
  <c r="C58" i="9"/>
  <c r="B58" i="9"/>
  <c r="B19" i="9"/>
  <c r="G14" i="9"/>
  <c r="E16" i="9"/>
  <c r="B17" i="9"/>
  <c r="B16" i="9"/>
  <c r="C16" i="9"/>
  <c r="D16" i="9"/>
  <c r="D17" i="9"/>
  <c r="C17" i="9"/>
  <c r="E17" i="9"/>
  <c r="E18" i="9"/>
  <c r="B18" i="9"/>
  <c r="C18" i="9"/>
  <c r="D18" i="9"/>
  <c r="D19" i="9"/>
  <c r="C19" i="9"/>
  <c r="E19" i="9"/>
  <c r="E20" i="9"/>
  <c r="B20" i="9"/>
  <c r="C20" i="9"/>
  <c r="D20" i="9"/>
  <c r="E28" i="10"/>
  <c r="C28" i="10"/>
  <c r="D28" i="10"/>
  <c r="B28" i="10"/>
  <c r="B12" i="11"/>
  <c r="B10" i="11"/>
  <c r="B11" i="11"/>
  <c r="B81" i="9"/>
  <c r="A33" i="10" l="1"/>
  <c r="G32" i="10"/>
  <c r="F32" i="10"/>
  <c r="B75" i="9"/>
  <c r="C75" i="9"/>
  <c r="C59" i="9"/>
  <c r="B59" i="9"/>
  <c r="E21" i="9"/>
  <c r="B21" i="9"/>
  <c r="C21" i="9"/>
  <c r="D21" i="9"/>
  <c r="D29" i="10"/>
  <c r="B29" i="10"/>
  <c r="E29" i="10"/>
  <c r="C29" i="10"/>
  <c r="A11" i="10"/>
  <c r="A34" i="10" l="1"/>
  <c r="G33" i="10"/>
  <c r="F33" i="10"/>
  <c r="C76" i="9"/>
  <c r="B76" i="9"/>
  <c r="B60" i="9"/>
  <c r="C60" i="9"/>
  <c r="E22" i="9"/>
  <c r="B22" i="9"/>
  <c r="C22" i="9"/>
  <c r="D22" i="9"/>
  <c r="E30" i="10"/>
  <c r="C30" i="10"/>
  <c r="D30" i="10"/>
  <c r="B30" i="10"/>
  <c r="B86" i="9"/>
  <c r="A35" i="10" l="1"/>
  <c r="G34" i="10"/>
  <c r="F34" i="10"/>
  <c r="B77" i="9"/>
  <c r="C77" i="9"/>
  <c r="C86" i="9"/>
  <c r="D86" i="9"/>
  <c r="B61" i="9"/>
  <c r="C61" i="9"/>
  <c r="E23" i="9"/>
  <c r="B23" i="9"/>
  <c r="C23" i="9"/>
  <c r="D23" i="9"/>
  <c r="D31" i="10"/>
  <c r="B31" i="10"/>
  <c r="E31" i="10"/>
  <c r="C31" i="10"/>
  <c r="A36" i="10" l="1"/>
  <c r="G35" i="10"/>
  <c r="F35" i="10"/>
  <c r="B78" i="9"/>
  <c r="C78" i="9"/>
  <c r="C62" i="9"/>
  <c r="B62" i="9"/>
  <c r="E24" i="9"/>
  <c r="B24" i="9"/>
  <c r="C24" i="9"/>
  <c r="D24" i="9"/>
  <c r="E32" i="10"/>
  <c r="C32" i="10"/>
  <c r="D32" i="10"/>
  <c r="B32" i="10"/>
  <c r="A37" i="10" l="1"/>
  <c r="G36" i="10"/>
  <c r="F36" i="10"/>
  <c r="C63" i="9"/>
  <c r="B63" i="9"/>
  <c r="E25" i="9"/>
  <c r="B25" i="9"/>
  <c r="C25" i="9"/>
  <c r="D25" i="9"/>
  <c r="D33" i="10"/>
  <c r="B33" i="10"/>
  <c r="E33" i="10"/>
  <c r="C33" i="10"/>
  <c r="A38" i="10" l="1"/>
  <c r="G37" i="10"/>
  <c r="F37" i="10"/>
  <c r="B64" i="9"/>
  <c r="C64" i="9"/>
  <c r="E26" i="9"/>
  <c r="B26" i="9"/>
  <c r="C26" i="9"/>
  <c r="D26" i="9"/>
  <c r="E34" i="10"/>
  <c r="C34" i="10"/>
  <c r="D34" i="10"/>
  <c r="B34" i="10"/>
  <c r="A39" i="10" l="1"/>
  <c r="G38" i="10"/>
  <c r="F38" i="10"/>
  <c r="B38" i="10"/>
  <c r="C38" i="10"/>
  <c r="D38" i="10"/>
  <c r="E38" i="10"/>
  <c r="B65" i="9"/>
  <c r="C65" i="9"/>
  <c r="E27" i="9"/>
  <c r="B27" i="9"/>
  <c r="C27" i="9"/>
  <c r="D27" i="9"/>
  <c r="D35" i="10"/>
  <c r="B35" i="10"/>
  <c r="E35" i="10"/>
  <c r="C35" i="10"/>
  <c r="A40" i="10" l="1"/>
  <c r="G39" i="10"/>
  <c r="F39" i="10"/>
  <c r="C39" i="10"/>
  <c r="E39" i="10"/>
  <c r="B39" i="10"/>
  <c r="D39" i="10"/>
  <c r="C66" i="9"/>
  <c r="B66" i="9"/>
  <c r="E28" i="9"/>
  <c r="B28" i="9"/>
  <c r="C28" i="9"/>
  <c r="D28" i="9"/>
  <c r="E36" i="10"/>
  <c r="C36" i="10"/>
  <c r="D36" i="10"/>
  <c r="B36" i="10"/>
  <c r="A41" i="10" l="1"/>
  <c r="G40" i="10"/>
  <c r="F40" i="10"/>
  <c r="B40" i="10"/>
  <c r="C40" i="10"/>
  <c r="E40" i="10"/>
  <c r="D40" i="10"/>
  <c r="C67" i="9"/>
  <c r="B67" i="9"/>
  <c r="E29" i="9"/>
  <c r="B29" i="9"/>
  <c r="C29" i="9"/>
  <c r="D29" i="9"/>
  <c r="D37" i="10"/>
  <c r="B37" i="10"/>
  <c r="E37" i="10"/>
  <c r="C37" i="10"/>
  <c r="A42" i="10" l="1"/>
  <c r="G41" i="10"/>
  <c r="F41" i="10"/>
  <c r="B41" i="10"/>
  <c r="C41" i="10"/>
  <c r="E41" i="10"/>
  <c r="D41" i="10"/>
  <c r="B68" i="9"/>
  <c r="C68" i="9"/>
  <c r="E30" i="9"/>
  <c r="B30" i="9"/>
  <c r="C30" i="9"/>
  <c r="D30" i="9"/>
  <c r="B7" i="11"/>
  <c r="G42" i="10" l="1"/>
  <c r="F42" i="10"/>
  <c r="D42" i="10"/>
  <c r="C42" i="10"/>
  <c r="E42" i="10"/>
  <c r="B42" i="10"/>
  <c r="O19" i="11"/>
  <c r="J13" i="11"/>
  <c r="F19" i="11"/>
  <c r="F215" i="11"/>
  <c r="F211" i="11"/>
  <c r="F207" i="11"/>
  <c r="F203" i="11"/>
  <c r="F199" i="11"/>
  <c r="F195" i="11"/>
  <c r="F191" i="11"/>
  <c r="F187" i="11"/>
  <c r="F183" i="11"/>
  <c r="F179" i="11"/>
  <c r="F175" i="11"/>
  <c r="F171" i="11"/>
  <c r="F167" i="11"/>
  <c r="F163" i="11"/>
  <c r="F159" i="11"/>
  <c r="F155" i="11"/>
  <c r="F151" i="11"/>
  <c r="F147" i="11"/>
  <c r="F143" i="11"/>
  <c r="F139" i="11"/>
  <c r="F135" i="11"/>
  <c r="F131" i="11"/>
  <c r="F127" i="11"/>
  <c r="F123" i="11"/>
  <c r="F119" i="11"/>
  <c r="F115" i="11"/>
  <c r="F111" i="11"/>
  <c r="F107" i="11"/>
  <c r="F103" i="11"/>
  <c r="F99" i="11"/>
  <c r="F95" i="11"/>
  <c r="F91" i="11"/>
  <c r="F217" i="11"/>
  <c r="F213" i="11"/>
  <c r="F209" i="11"/>
  <c r="F205" i="11"/>
  <c r="F201" i="11"/>
  <c r="F197" i="11"/>
  <c r="F193" i="11"/>
  <c r="F189" i="11"/>
  <c r="F185" i="11"/>
  <c r="F181" i="11"/>
  <c r="F177" i="11"/>
  <c r="F173" i="11"/>
  <c r="F169" i="11"/>
  <c r="F165" i="11"/>
  <c r="F161" i="11"/>
  <c r="F157" i="11"/>
  <c r="F153" i="11"/>
  <c r="F149" i="11"/>
  <c r="F145" i="11"/>
  <c r="F141" i="11"/>
  <c r="F137" i="11"/>
  <c r="F133" i="11"/>
  <c r="F129" i="11"/>
  <c r="F125" i="11"/>
  <c r="F121" i="11"/>
  <c r="F117" i="11"/>
  <c r="F113" i="11"/>
  <c r="F109" i="11"/>
  <c r="F105" i="11"/>
  <c r="F101" i="11"/>
  <c r="F97" i="11"/>
  <c r="F93" i="11"/>
  <c r="F89" i="11"/>
  <c r="F85" i="11"/>
  <c r="F81" i="11"/>
  <c r="F77" i="11"/>
  <c r="F73" i="11"/>
  <c r="F69" i="11"/>
  <c r="F65" i="11"/>
  <c r="F61" i="11"/>
  <c r="F57" i="11"/>
  <c r="F53" i="11"/>
  <c r="F49" i="11"/>
  <c r="F45" i="11"/>
  <c r="F41" i="11"/>
  <c r="F37" i="11"/>
  <c r="F33" i="11"/>
  <c r="F29" i="11"/>
  <c r="F25" i="11"/>
  <c r="F21" i="11"/>
  <c r="F216" i="11"/>
  <c r="F212" i="11"/>
  <c r="F208" i="11"/>
  <c r="F204" i="11"/>
  <c r="F200" i="11"/>
  <c r="F196" i="11"/>
  <c r="F192" i="11"/>
  <c r="F188" i="11"/>
  <c r="F184" i="11"/>
  <c r="F180" i="11"/>
  <c r="F176" i="11"/>
  <c r="F172" i="11"/>
  <c r="F168" i="11"/>
  <c r="F164" i="11"/>
  <c r="F160" i="11"/>
  <c r="F156" i="11"/>
  <c r="F152" i="11"/>
  <c r="F148" i="11"/>
  <c r="F144" i="11"/>
  <c r="F140" i="11"/>
  <c r="F136" i="11"/>
  <c r="F132" i="11"/>
  <c r="F128" i="11"/>
  <c r="F124" i="11"/>
  <c r="F120" i="11"/>
  <c r="F116" i="11"/>
  <c r="F112" i="11"/>
  <c r="F108" i="11"/>
  <c r="F104" i="11"/>
  <c r="F100" i="11"/>
  <c r="F96" i="11"/>
  <c r="F92" i="11"/>
  <c r="F88" i="11"/>
  <c r="F84" i="11"/>
  <c r="F80" i="11"/>
  <c r="F206" i="11"/>
  <c r="F190" i="11"/>
  <c r="F174" i="11"/>
  <c r="F158" i="11"/>
  <c r="F142" i="11"/>
  <c r="F126" i="11"/>
  <c r="F110" i="11"/>
  <c r="F94" i="11"/>
  <c r="F83" i="11"/>
  <c r="F76" i="11"/>
  <c r="F71" i="11"/>
  <c r="F66" i="11"/>
  <c r="F60" i="11"/>
  <c r="F55" i="11"/>
  <c r="F50" i="11"/>
  <c r="F44" i="11"/>
  <c r="F39" i="11"/>
  <c r="F34" i="11"/>
  <c r="F28" i="11"/>
  <c r="F23" i="11"/>
  <c r="F218" i="11"/>
  <c r="F202" i="11"/>
  <c r="F186" i="11"/>
  <c r="F170" i="11"/>
  <c r="F154" i="11"/>
  <c r="F138" i="11"/>
  <c r="F122" i="11"/>
  <c r="F106" i="11"/>
  <c r="F90" i="11"/>
  <c r="F82" i="11"/>
  <c r="F75" i="11"/>
  <c r="F70" i="11"/>
  <c r="F64" i="11"/>
  <c r="F59" i="11"/>
  <c r="F54" i="11"/>
  <c r="F48" i="11"/>
  <c r="F43" i="11"/>
  <c r="F38" i="11"/>
  <c r="F32" i="11"/>
  <c r="F27" i="11"/>
  <c r="F22" i="11"/>
  <c r="F78" i="11"/>
  <c r="F67" i="11"/>
  <c r="F56" i="11"/>
  <c r="F46" i="11"/>
  <c r="F35" i="11"/>
  <c r="F24" i="11"/>
  <c r="F214" i="11"/>
  <c r="F198" i="11"/>
  <c r="F182" i="11"/>
  <c r="F166" i="11"/>
  <c r="F150" i="11"/>
  <c r="F134" i="11"/>
  <c r="F118" i="11"/>
  <c r="F102" i="11"/>
  <c r="F87" i="11"/>
  <c r="F79" i="11"/>
  <c r="F74" i="11"/>
  <c r="F68" i="11"/>
  <c r="F63" i="11"/>
  <c r="F58" i="11"/>
  <c r="F52" i="11"/>
  <c r="F47" i="11"/>
  <c r="F42" i="11"/>
  <c r="F36" i="11"/>
  <c r="F31" i="11"/>
  <c r="F26" i="11"/>
  <c r="F20" i="11"/>
  <c r="F210" i="11"/>
  <c r="F194" i="11"/>
  <c r="F178" i="11"/>
  <c r="F162" i="11"/>
  <c r="F146" i="11"/>
  <c r="F130" i="11"/>
  <c r="F114" i="11"/>
  <c r="F98" i="11"/>
  <c r="F86" i="11"/>
  <c r="F72" i="11"/>
  <c r="F62" i="11"/>
  <c r="F51" i="11"/>
  <c r="F40" i="11"/>
  <c r="F30" i="11"/>
  <c r="B69" i="9"/>
  <c r="C69" i="9"/>
  <c r="E31" i="9"/>
  <c r="B31" i="9"/>
  <c r="C31" i="9"/>
  <c r="D31" i="9"/>
  <c r="A3" i="9"/>
  <c r="C81" i="9"/>
  <c r="J14" i="11" l="1"/>
  <c r="G47" i="11"/>
  <c r="G177" i="11"/>
  <c r="G67" i="11"/>
  <c r="G175" i="11"/>
  <c r="G205" i="11"/>
  <c r="G123" i="11"/>
  <c r="G209" i="11"/>
  <c r="G71" i="11"/>
  <c r="G186" i="11"/>
  <c r="G170" i="11"/>
  <c r="G138" i="11"/>
  <c r="G122" i="11"/>
  <c r="G106" i="11"/>
  <c r="G90" i="11"/>
  <c r="G74" i="11"/>
  <c r="G58" i="11"/>
  <c r="G26" i="11"/>
  <c r="G149" i="11"/>
  <c r="G133" i="11"/>
  <c r="G117" i="11"/>
  <c r="G101" i="11"/>
  <c r="G85" i="11"/>
  <c r="G69" i="11"/>
  <c r="G53" i="11"/>
  <c r="G37" i="11"/>
  <c r="G21" i="11"/>
  <c r="G204" i="11"/>
  <c r="G188" i="11"/>
  <c r="G172" i="11"/>
  <c r="G156" i="11"/>
  <c r="G140" i="11"/>
  <c r="G124" i="11"/>
  <c r="G108" i="11"/>
  <c r="G92" i="11"/>
  <c r="G76" i="11"/>
  <c r="G60" i="11"/>
  <c r="G44" i="11"/>
  <c r="G28" i="11"/>
  <c r="G207" i="11"/>
  <c r="G213" i="11"/>
  <c r="G169" i="11"/>
  <c r="G115" i="11"/>
  <c r="G51" i="11"/>
  <c r="G199" i="11"/>
  <c r="G167" i="11"/>
  <c r="G111" i="11"/>
  <c r="G31" i="11"/>
  <c r="G197" i="11"/>
  <c r="G165" i="11"/>
  <c r="G107" i="11"/>
  <c r="G43" i="11"/>
  <c r="G203" i="11"/>
  <c r="G171" i="11"/>
  <c r="G119" i="11"/>
  <c r="G55" i="11"/>
  <c r="G198" i="11"/>
  <c r="G182" i="11"/>
  <c r="G166" i="11"/>
  <c r="G150" i="11"/>
  <c r="G134" i="11"/>
  <c r="G118" i="11"/>
  <c r="G102" i="11"/>
  <c r="G86" i="11"/>
  <c r="G70" i="11"/>
  <c r="G54" i="11"/>
  <c r="G38" i="11"/>
  <c r="G22" i="11"/>
  <c r="G145" i="11"/>
  <c r="G129" i="11"/>
  <c r="G113" i="11"/>
  <c r="G97" i="11"/>
  <c r="G81" i="11"/>
  <c r="G65" i="11"/>
  <c r="G49" i="11"/>
  <c r="G33" i="11"/>
  <c r="G216" i="11"/>
  <c r="G200" i="11"/>
  <c r="G184" i="11"/>
  <c r="G168" i="11"/>
  <c r="G152" i="11"/>
  <c r="G136" i="11"/>
  <c r="G120" i="11"/>
  <c r="G104" i="11"/>
  <c r="G88" i="11"/>
  <c r="G72" i="11"/>
  <c r="G56" i="11"/>
  <c r="G40" i="11"/>
  <c r="G24" i="11"/>
  <c r="G218" i="11"/>
  <c r="G131" i="11"/>
  <c r="G211" i="11"/>
  <c r="G127" i="11"/>
  <c r="G63" i="11"/>
  <c r="G173" i="11"/>
  <c r="G59" i="11"/>
  <c r="G179" i="11"/>
  <c r="G135" i="11"/>
  <c r="G202" i="11"/>
  <c r="G154" i="11"/>
  <c r="G42" i="11"/>
  <c r="G185" i="11"/>
  <c r="G201" i="11"/>
  <c r="G161" i="11"/>
  <c r="G99" i="11"/>
  <c r="G35" i="11"/>
  <c r="G191" i="11"/>
  <c r="G159" i="11"/>
  <c r="G95" i="11"/>
  <c r="G215" i="11"/>
  <c r="G189" i="11"/>
  <c r="G155" i="11"/>
  <c r="G91" i="11"/>
  <c r="G27" i="11"/>
  <c r="G195" i="11"/>
  <c r="G163" i="11"/>
  <c r="G103" i="11"/>
  <c r="G39" i="11"/>
  <c r="G194" i="11"/>
  <c r="G178" i="11"/>
  <c r="G162" i="11"/>
  <c r="G146" i="11"/>
  <c r="G130" i="11"/>
  <c r="G114" i="11"/>
  <c r="G98" i="11"/>
  <c r="G82" i="11"/>
  <c r="G66" i="11"/>
  <c r="G50" i="11"/>
  <c r="G34" i="11"/>
  <c r="G157" i="11"/>
  <c r="G141" i="11"/>
  <c r="G125" i="11"/>
  <c r="G109" i="11"/>
  <c r="G93" i="11"/>
  <c r="G77" i="11"/>
  <c r="G61" i="11"/>
  <c r="G45" i="11"/>
  <c r="G29" i="11"/>
  <c r="G212" i="11"/>
  <c r="G196" i="11"/>
  <c r="G180" i="11"/>
  <c r="G164" i="11"/>
  <c r="G148" i="11"/>
  <c r="G132" i="11"/>
  <c r="G116" i="11"/>
  <c r="G100" i="11"/>
  <c r="G84" i="11"/>
  <c r="G68" i="11"/>
  <c r="G52" i="11"/>
  <c r="G36" i="11"/>
  <c r="G20" i="11"/>
  <c r="G206" i="11"/>
  <c r="G193" i="11"/>
  <c r="G147" i="11"/>
  <c r="G83" i="11"/>
  <c r="G217" i="11"/>
  <c r="G183" i="11"/>
  <c r="G143" i="11"/>
  <c r="G79" i="11"/>
  <c r="G210" i="11"/>
  <c r="G181" i="11"/>
  <c r="G139" i="11"/>
  <c r="G75" i="11"/>
  <c r="G214" i="11"/>
  <c r="G187" i="11"/>
  <c r="G151" i="11"/>
  <c r="G87" i="11"/>
  <c r="G23" i="11"/>
  <c r="G190" i="11"/>
  <c r="G174" i="11"/>
  <c r="G158" i="11"/>
  <c r="G142" i="11"/>
  <c r="G126" i="11"/>
  <c r="G110" i="11"/>
  <c r="G94" i="11"/>
  <c r="G78" i="11"/>
  <c r="G62" i="11"/>
  <c r="G46" i="11"/>
  <c r="G30" i="11"/>
  <c r="G153" i="11"/>
  <c r="G137" i="11"/>
  <c r="G121" i="11"/>
  <c r="G105" i="11"/>
  <c r="G89" i="11"/>
  <c r="G73" i="11"/>
  <c r="G57" i="11"/>
  <c r="G41" i="11"/>
  <c r="G25" i="11"/>
  <c r="G208" i="11"/>
  <c r="G192" i="11"/>
  <c r="G176" i="11"/>
  <c r="G160" i="11"/>
  <c r="G144" i="11"/>
  <c r="G128" i="11"/>
  <c r="G112" i="11"/>
  <c r="G96" i="11"/>
  <c r="G80" i="11"/>
  <c r="G64" i="11"/>
  <c r="G48" i="11"/>
  <c r="G32" i="11"/>
  <c r="G19" i="11"/>
  <c r="E32" i="9"/>
  <c r="B32" i="9"/>
  <c r="C32" i="9"/>
  <c r="D32" i="9"/>
  <c r="J20" i="11" l="1"/>
  <c r="Q20" i="11" s="1"/>
  <c r="G12" i="11"/>
  <c r="G11" i="11"/>
  <c r="G10" i="11"/>
  <c r="C4" i="11" s="1"/>
  <c r="E33" i="9"/>
  <c r="B33" i="9"/>
  <c r="C33" i="9"/>
  <c r="D33" i="9"/>
  <c r="M20" i="11" l="1"/>
  <c r="N20" i="11" s="1"/>
  <c r="O20" i="11" s="1"/>
  <c r="J21" i="11"/>
  <c r="M21" i="11" s="1"/>
  <c r="I20" i="11"/>
  <c r="C5" i="11"/>
  <c r="I58" i="11" s="1"/>
  <c r="B34" i="9"/>
  <c r="C34" i="9"/>
  <c r="D34" i="9"/>
  <c r="E34" i="9"/>
  <c r="J22" i="11" l="1"/>
  <c r="R22" i="11" s="1"/>
  <c r="Q21" i="11"/>
  <c r="I21" i="11"/>
  <c r="N21" i="11"/>
  <c r="R21" i="11"/>
  <c r="R19" i="11"/>
  <c r="R20" i="11"/>
  <c r="E35" i="9"/>
  <c r="B35" i="9"/>
  <c r="C35" i="9"/>
  <c r="D35" i="9"/>
  <c r="B84" i="9"/>
  <c r="I22" i="11" l="1"/>
  <c r="O21" i="11"/>
  <c r="Q22" i="11"/>
  <c r="J23" i="11"/>
  <c r="M23" i="11" s="1"/>
  <c r="M22" i="11"/>
  <c r="N22" i="11" s="1"/>
  <c r="C84" i="9"/>
  <c r="D84" i="9"/>
  <c r="B36" i="9"/>
  <c r="C36" i="9"/>
  <c r="D36" i="9"/>
  <c r="E36" i="9"/>
  <c r="B82" i="9"/>
  <c r="O22" i="11" l="1"/>
  <c r="R23" i="11"/>
  <c r="I23" i="11"/>
  <c r="N23" i="11"/>
  <c r="Q23" i="11"/>
  <c r="J24" i="11"/>
  <c r="Q24" i="11" s="1"/>
  <c r="D82" i="9"/>
  <c r="C82" i="9"/>
  <c r="B37" i="9"/>
  <c r="C37" i="9"/>
  <c r="D37" i="9"/>
  <c r="E37" i="9"/>
  <c r="O23" i="11" l="1"/>
  <c r="M24" i="11"/>
  <c r="N24" i="11" s="1"/>
  <c r="I24" i="11"/>
  <c r="R24" i="11"/>
  <c r="J25" i="11"/>
  <c r="M25" i="11" s="1"/>
  <c r="B38" i="9"/>
  <c r="C38" i="9"/>
  <c r="D38" i="9"/>
  <c r="E38" i="9"/>
  <c r="O24" i="11" l="1"/>
  <c r="N25" i="11"/>
  <c r="J26" i="11"/>
  <c r="R26" i="11" s="1"/>
  <c r="Q25" i="11"/>
  <c r="I25" i="11"/>
  <c r="R25" i="11"/>
  <c r="B39" i="9"/>
  <c r="C39" i="9"/>
  <c r="D39" i="9"/>
  <c r="E39" i="9"/>
  <c r="Q26" i="11" l="1"/>
  <c r="J27" i="11"/>
  <c r="R27" i="11" s="1"/>
  <c r="O25" i="11"/>
  <c r="I26" i="11"/>
  <c r="M26" i="11"/>
  <c r="N26" i="11" s="1"/>
  <c r="B40" i="9"/>
  <c r="C40" i="9"/>
  <c r="D40" i="9"/>
  <c r="E40" i="9"/>
  <c r="Q27" i="11" l="1"/>
  <c r="J28" i="11"/>
  <c r="Q28" i="11" s="1"/>
  <c r="M27" i="11"/>
  <c r="N27" i="11" s="1"/>
  <c r="O27" i="11" s="1"/>
  <c r="I27" i="11"/>
  <c r="O26" i="11"/>
  <c r="B41" i="9"/>
  <c r="C41" i="9"/>
  <c r="D41" i="9"/>
  <c r="E41" i="9"/>
  <c r="I28" i="11" l="1"/>
  <c r="M28" i="11"/>
  <c r="N28" i="11" s="1"/>
  <c r="O28" i="11" s="1"/>
  <c r="R28" i="11"/>
  <c r="J29" i="11"/>
  <c r="R29" i="11" s="1"/>
  <c r="B42" i="9"/>
  <c r="C42" i="9"/>
  <c r="D42" i="9"/>
  <c r="E42" i="9"/>
  <c r="J30" i="11" l="1"/>
  <c r="R30" i="11" s="1"/>
  <c r="I29" i="11"/>
  <c r="Q29" i="11"/>
  <c r="M29" i="11"/>
  <c r="N29" i="11" s="1"/>
  <c r="O29" i="11" s="1"/>
  <c r="M30" i="11"/>
  <c r="B43" i="9"/>
  <c r="C43" i="9"/>
  <c r="D43" i="9"/>
  <c r="E43" i="9"/>
  <c r="J31" i="11" l="1"/>
  <c r="R31" i="11" s="1"/>
  <c r="I30" i="11"/>
  <c r="Q30" i="11"/>
  <c r="N30" i="11"/>
  <c r="O30" i="11" s="1"/>
  <c r="B44" i="9"/>
  <c r="C44" i="9"/>
  <c r="D44" i="9"/>
  <c r="E44" i="9"/>
  <c r="Q31" i="11" l="1"/>
  <c r="J32" i="11"/>
  <c r="R32" i="11" s="1"/>
  <c r="M31" i="11"/>
  <c r="N31" i="11" s="1"/>
  <c r="O31" i="11" s="1"/>
  <c r="I31" i="11"/>
  <c r="M32" i="11" l="1"/>
  <c r="N32" i="11" s="1"/>
  <c r="O32" i="11" s="1"/>
  <c r="Q32" i="11"/>
  <c r="I32" i="11"/>
  <c r="J33" i="11"/>
  <c r="R33" i="11" s="1"/>
  <c r="I33" i="11"/>
  <c r="K19" i="11" a="1"/>
  <c r="K22" i="11" s="1"/>
  <c r="M33" i="11" l="1"/>
  <c r="N33" i="11" s="1"/>
  <c r="O33" i="11" s="1"/>
  <c r="Q33" i="11"/>
  <c r="K28" i="11"/>
  <c r="K29" i="11"/>
  <c r="K26" i="11"/>
  <c r="K33" i="11"/>
  <c r="K20" i="11"/>
  <c r="K27" i="11"/>
  <c r="K30" i="11"/>
  <c r="K24" i="11"/>
  <c r="K21" i="11"/>
  <c r="K31" i="11"/>
  <c r="K19" i="11"/>
  <c r="K32" i="11"/>
  <c r="K25" i="11"/>
  <c r="K23" i="11"/>
</calcChain>
</file>

<file path=xl/sharedStrings.xml><?xml version="1.0" encoding="utf-8"?>
<sst xmlns="http://schemas.openxmlformats.org/spreadsheetml/2006/main" count="123" uniqueCount="82">
  <si>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</si>
  <si>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</si>
  <si>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</si>
  <si>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x</t>
  </si>
  <si>
    <t>Мат.ожидание</t>
  </si>
  <si>
    <t>Медиана</t>
  </si>
  <si>
    <t>Мода</t>
  </si>
  <si>
    <t>Файл скачан с сайта excel2.ru &gt;&gt;&gt;</t>
  </si>
  <si>
    <t>Перейти к статье &gt;&gt;&gt;</t>
  </si>
  <si>
    <t>Значение</t>
  </si>
  <si>
    <t>Показатели распределения</t>
  </si>
  <si>
    <t>Мат.ожидание (среднее)</t>
  </si>
  <si>
    <t>Дисперсия</t>
  </si>
  <si>
    <t>х</t>
  </si>
  <si>
    <t>P(X&lt;=х)</t>
  </si>
  <si>
    <t>Плотность вероятности</t>
  </si>
  <si>
    <t>P(X&lt;=x): вероятность, что случайная величина примет значение меньше или равное x</t>
  </si>
  <si>
    <t>Параметр</t>
  </si>
  <si>
    <t>График функции распределения и плотности вероятности</t>
  </si>
  <si>
    <t>Функция распределения</t>
  </si>
  <si>
    <t>квадрат Стандартного отклонения</t>
  </si>
  <si>
    <t>Матем.ожидание (среднее значение)</t>
  </si>
  <si>
    <t>Количество значений в массиве</t>
  </si>
  <si>
    <t>Стандартное отклонение</t>
  </si>
  <si>
    <t>Расчетные значения</t>
  </si>
  <si>
    <t>Квадрат ст.отклонения</t>
  </si>
  <si>
    <t>Функция ВЕЙБУЛЛ.РАСП</t>
  </si>
  <si>
    <t>параметр, ответственный за масштаб</t>
  </si>
  <si>
    <t>параметр, ответственный за форму распределения</t>
  </si>
  <si>
    <t>альфа</t>
  </si>
  <si>
    <t>бета</t>
  </si>
  <si>
    <t>Значение плотности распределения для х (может быть &gt;1 для непрерывной величины)</t>
  </si>
  <si>
    <t>p(X=х)</t>
  </si>
  <si>
    <t>Значение1</t>
  </si>
  <si>
    <t>Значение2</t>
  </si>
  <si>
    <t>Значение3</t>
  </si>
  <si>
    <t>Значение4</t>
  </si>
  <si>
    <t>Показатели</t>
  </si>
  <si>
    <t>Для графиков функции распределения с различными параметрами</t>
  </si>
  <si>
    <t xml:space="preserve">Для показателей функции распределения </t>
  </si>
  <si>
    <t>y для ФР</t>
  </si>
  <si>
    <t>y для Плотности</t>
  </si>
  <si>
    <t>Среднее значение</t>
  </si>
  <si>
    <t>Оценка</t>
  </si>
  <si>
    <t>Массив x</t>
  </si>
  <si>
    <t>Распределение Вейбулла. Непрерывные распределения в MS EXCEL</t>
  </si>
  <si>
    <t>Функция ВЕЙБУЛЛ</t>
  </si>
  <si>
    <t>Генерация чисел, имеющих Распределение Вейбулла</t>
  </si>
  <si>
    <t>Массив сорт</t>
  </si>
  <si>
    <t>ln (Массив сорт)</t>
  </si>
  <si>
    <t>Наклон</t>
  </si>
  <si>
    <t>Пересечение</t>
  </si>
  <si>
    <t>Y=ax+b</t>
  </si>
  <si>
    <t>№</t>
  </si>
  <si>
    <t>Функция вероятности</t>
  </si>
  <si>
    <t>Плотность вероятности (на интервале)</t>
  </si>
  <si>
    <t>Частота (выборка)</t>
  </si>
  <si>
    <t>Интервалы</t>
  </si>
  <si>
    <t>Минимальное</t>
  </si>
  <si>
    <t>Максимальное</t>
  </si>
  <si>
    <t>Показатели выборки</t>
  </si>
  <si>
    <t>Количество интервалов</t>
  </si>
  <si>
    <t>Размер интервала</t>
  </si>
  <si>
    <t>Верхняя граница интервала</t>
  </si>
  <si>
    <t>Модельное распределение</t>
  </si>
  <si>
    <t>Частота (модельное распределение)</t>
  </si>
  <si>
    <t>Распределение с оцененными параметрами</t>
  </si>
  <si>
    <t>R2</t>
  </si>
  <si>
    <t>LN(-LN(1-Ui))</t>
  </si>
  <si>
    <t>Ui</t>
  </si>
  <si>
    <t>Частотная гистограмма</t>
  </si>
  <si>
    <t>Ассиметрия</t>
  </si>
  <si>
    <t>Эксцесс</t>
  </si>
  <si>
    <r>
      <t xml:space="preserve">параметр, ответственный за форму распределения, в литературе может обозначаться как </t>
    </r>
    <r>
      <rPr>
        <b/>
        <sz val="10"/>
        <rFont val="Calibri"/>
        <family val="2"/>
        <charset val="204"/>
        <scheme val="minor"/>
      </rPr>
      <t>k</t>
    </r>
  </si>
  <si>
    <r>
      <t xml:space="preserve">параметр, ответственный за масштаб, может обозначаться как </t>
    </r>
    <r>
      <rPr>
        <b/>
        <sz val="10"/>
        <rFont val="Calibri"/>
        <family val="2"/>
        <charset val="204"/>
        <scheme val="minor"/>
      </rPr>
      <t>лямбда</t>
    </r>
  </si>
  <si>
    <t>Формулы</t>
  </si>
  <si>
    <t xml:space="preserve">Параметры распределения Вейбулла (Weibull) и его плотность распределения </t>
  </si>
  <si>
    <t>Функция вероятности P(X&lt;=x) и плотность вероятности p(X=x)</t>
  </si>
  <si>
    <t>Значения X для графика</t>
  </si>
  <si>
    <t>Значения Y для графика</t>
  </si>
  <si>
    <t>Оценка из выборки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</si>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</sst>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0.000"/>
    <numFmt numFmtId="166" formatCode="0.00000"/>
    <numFmt numFmtId="167" formatCode="0.000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2"/>
      <name val="Arial Narrow"/>
      <family val="2"/>
      <charset val="204"/>
    </font>
    <font>
      <sz val="14"/>
      <color theme="2" tint="-0.749992370372631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8"/>
      <name val="Helv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3.2"/>
      <color rgb="FF555555"/>
      <name val="Arial"/>
      <family val="2"/>
      <charset val="204"/>
    </font>
    <font>
      <sz val="10"/>
      <color rgb="FFFF0000"/>
      <name val="Calibri"/>
      <family val="2"/>
      <charset val="204"/>
      <scheme val="minor"/>
    </font>
    <font>
      <sz val="11"/>
      <color theme="1" tint="0.1499984740745262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>
      <alignment horizontal="left"/>
    </xf>
    <xf numFmtId="0" fontId="2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4" fillId="0" borderId="0" xfId="3"/>
    <xf numFmtId="0" fontId="5" fillId="3" borderId="0" xfId="3" applyFont="1" applyFill="1" applyAlignment="1">
      <alignment vertical="center" wrapText="1"/>
    </xf>
    <xf numFmtId="0" fontId="0" fillId="0" borderId="1" xfId="0" applyBorder="1"/>
    <xf numFmtId="0" fontId="9" fillId="0" borderId="1" xfId="0" applyFont="1" applyBorder="1"/>
    <xf numFmtId="0" fontId="3" fillId="2" borderId="0" xfId="8" applyFont="1" applyFill="1" applyAlignment="1" applyProtection="1">
      <alignment vertical="center"/>
    </xf>
    <xf numFmtId="0" fontId="10" fillId="0" borderId="0" xfId="1" applyFont="1"/>
    <xf numFmtId="0" fontId="2" fillId="4" borderId="0" xfId="2" applyFill="1" applyAlignment="1" applyProtection="1"/>
    <xf numFmtId="0" fontId="11" fillId="4" borderId="0" xfId="0" applyFont="1" applyFill="1" applyAlignment="1"/>
    <xf numFmtId="0" fontId="12" fillId="4" borderId="0" xfId="0" applyFont="1" applyFill="1" applyAlignment="1">
      <alignment vertical="center"/>
    </xf>
    <xf numFmtId="0" fontId="13" fillId="5" borderId="0" xfId="1" applyFont="1" applyFill="1" applyBorder="1"/>
    <xf numFmtId="0" fontId="14" fillId="5" borderId="0" xfId="1" applyFont="1" applyFill="1"/>
    <xf numFmtId="0" fontId="13" fillId="5" borderId="0" xfId="1" applyFont="1" applyFill="1"/>
    <xf numFmtId="0" fontId="10" fillId="5" borderId="0" xfId="1" applyFont="1" applyFill="1"/>
    <xf numFmtId="0" fontId="13" fillId="0" borderId="1" xfId="1" applyFont="1" applyBorder="1"/>
    <xf numFmtId="0" fontId="10" fillId="0" borderId="1" xfId="1" applyFont="1" applyBorder="1"/>
    <xf numFmtId="0" fontId="10" fillId="6" borderId="1" xfId="1" applyFont="1" applyFill="1" applyBorder="1"/>
    <xf numFmtId="0" fontId="10" fillId="0" borderId="0" xfId="1" applyFont="1" applyBorder="1"/>
    <xf numFmtId="0" fontId="10" fillId="0" borderId="1" xfId="1" applyFont="1" applyBorder="1" applyAlignment="1">
      <alignment wrapText="1"/>
    </xf>
    <xf numFmtId="2" fontId="10" fillId="0" borderId="1" xfId="1" applyNumberFormat="1" applyFont="1" applyBorder="1"/>
    <xf numFmtId="165" fontId="10" fillId="0" borderId="0" xfId="1" applyNumberFormat="1" applyFont="1" applyBorder="1"/>
    <xf numFmtId="0" fontId="15" fillId="0" borderId="0" xfId="1" applyFont="1"/>
    <xf numFmtId="0" fontId="13" fillId="5" borderId="1" xfId="1" applyFont="1" applyFill="1" applyBorder="1"/>
    <xf numFmtId="0" fontId="16" fillId="5" borderId="0" xfId="1" applyFont="1" applyFill="1" applyBorder="1"/>
    <xf numFmtId="166" fontId="10" fillId="0" borderId="1" xfId="1" applyNumberFormat="1" applyFont="1" applyBorder="1"/>
    <xf numFmtId="166" fontId="10" fillId="0" borderId="0" xfId="1" applyNumberFormat="1" applyFont="1"/>
    <xf numFmtId="0" fontId="10" fillId="0" borderId="0" xfId="1" applyFont="1" applyAlignment="1">
      <alignment wrapText="1"/>
    </xf>
    <xf numFmtId="0" fontId="12" fillId="5" borderId="0" xfId="0" applyFont="1" applyFill="1" applyAlignment="1">
      <alignment vertical="center"/>
    </xf>
    <xf numFmtId="0" fontId="14" fillId="0" borderId="0" xfId="1" applyFont="1"/>
    <xf numFmtId="2" fontId="10" fillId="0" borderId="0" xfId="1" applyNumberFormat="1" applyFont="1" applyBorder="1"/>
    <xf numFmtId="165" fontId="13" fillId="5" borderId="0" xfId="1" applyNumberFormat="1" applyFont="1" applyFill="1" applyBorder="1"/>
    <xf numFmtId="0" fontId="0" fillId="0" borderId="0" xfId="0" applyFont="1"/>
    <xf numFmtId="0" fontId="17" fillId="0" borderId="1" xfId="0" applyFont="1" applyBorder="1"/>
    <xf numFmtId="2" fontId="0" fillId="0" borderId="1" xfId="0" applyNumberFormat="1" applyBorder="1"/>
    <xf numFmtId="0" fontId="9" fillId="0" borderId="0" xfId="0" applyFont="1"/>
    <xf numFmtId="0" fontId="17" fillId="0" borderId="0" xfId="0" applyFont="1"/>
    <xf numFmtId="0" fontId="17" fillId="0" borderId="1" xfId="0" applyFont="1" applyBorder="1" applyAlignment="1">
      <alignment wrapText="1"/>
    </xf>
    <xf numFmtId="0" fontId="18" fillId="0" borderId="0" xfId="0" applyFont="1"/>
    <xf numFmtId="2" fontId="10" fillId="0" borderId="2" xfId="1" applyNumberFormat="1" applyFont="1" applyBorder="1"/>
    <xf numFmtId="0" fontId="18" fillId="0" borderId="1" xfId="0" applyFont="1" applyBorder="1" applyAlignment="1">
      <alignment wrapText="1"/>
    </xf>
    <xf numFmtId="0" fontId="18" fillId="0" borderId="1" xfId="0" applyFont="1" applyBorder="1"/>
    <xf numFmtId="2" fontId="17" fillId="0" borderId="1" xfId="0" applyNumberFormat="1" applyFont="1" applyBorder="1"/>
    <xf numFmtId="0" fontId="17" fillId="0" borderId="0" xfId="0" applyFont="1" applyBorder="1" applyAlignment="1">
      <alignment wrapText="1"/>
    </xf>
    <xf numFmtId="0" fontId="17" fillId="0" borderId="0" xfId="0" applyFont="1" applyBorder="1"/>
    <xf numFmtId="0" fontId="13" fillId="0" borderId="0" xfId="1" applyFont="1"/>
    <xf numFmtId="0" fontId="19" fillId="0" borderId="0" xfId="0" applyFont="1"/>
    <xf numFmtId="0" fontId="13" fillId="5" borderId="0" xfId="1" applyFont="1" applyFill="1" applyBorder="1" applyAlignment="1"/>
    <xf numFmtId="0" fontId="13" fillId="0" borderId="1" xfId="1" applyFont="1" applyBorder="1" applyAlignment="1">
      <alignment wrapText="1"/>
    </xf>
    <xf numFmtId="166" fontId="17" fillId="0" borderId="1" xfId="0" applyNumberFormat="1" applyFont="1" applyBorder="1"/>
    <xf numFmtId="0" fontId="20" fillId="0" borderId="1" xfId="1" applyFont="1" applyBorder="1" applyAlignment="1">
      <alignment vertical="top" wrapText="1"/>
    </xf>
    <xf numFmtId="0" fontId="0" fillId="0" borderId="0" xfId="0" applyBorder="1"/>
    <xf numFmtId="2" fontId="0" fillId="0" borderId="0" xfId="0" applyNumberFormat="1" applyBorder="1"/>
    <xf numFmtId="0" fontId="13" fillId="0" borderId="1" xfId="1" applyFont="1" applyFill="1" applyBorder="1"/>
    <xf numFmtId="0" fontId="10" fillId="0" borderId="1" xfId="1" applyFont="1" applyFill="1" applyBorder="1"/>
    <xf numFmtId="2" fontId="16" fillId="0" borderId="1" xfId="0" applyNumberFormat="1" applyFont="1" applyBorder="1"/>
    <xf numFmtId="0" fontId="22" fillId="0" borderId="0" xfId="0" applyFont="1" applyAlignment="1">
      <alignment horizontal="left" vertical="center" indent="1"/>
    </xf>
    <xf numFmtId="2" fontId="17" fillId="0" borderId="0" xfId="0" applyNumberFormat="1" applyFont="1"/>
    <xf numFmtId="0" fontId="17" fillId="0" borderId="0" xfId="0" applyFont="1" applyAlignment="1">
      <alignment vertical="top"/>
    </xf>
    <xf numFmtId="0" fontId="10" fillId="0" borderId="0" xfId="1" applyFont="1" applyBorder="1" applyAlignment="1">
      <alignment wrapText="1"/>
    </xf>
    <xf numFmtId="2" fontId="17" fillId="0" borderId="0" xfId="0" applyNumberFormat="1" applyFont="1" applyBorder="1"/>
    <xf numFmtId="0" fontId="13" fillId="0" borderId="0" xfId="1" applyFont="1" applyBorder="1" applyAlignment="1"/>
    <xf numFmtId="167" fontId="17" fillId="0" borderId="1" xfId="0" applyNumberFormat="1" applyFont="1" applyBorder="1"/>
    <xf numFmtId="0" fontId="17" fillId="0" borderId="1" xfId="0" applyFont="1" applyBorder="1" applyAlignment="1">
      <alignment vertical="top" wrapText="1"/>
    </xf>
    <xf numFmtId="0" fontId="18" fillId="0" borderId="0" xfId="0" applyFont="1" applyBorder="1"/>
    <xf numFmtId="2" fontId="23" fillId="0" borderId="1" xfId="0" applyNumberFormat="1" applyFont="1" applyBorder="1"/>
    <xf numFmtId="167" fontId="17" fillId="0" borderId="0" xfId="0" applyNumberFormat="1" applyFont="1"/>
    <xf numFmtId="165" fontId="17" fillId="0" borderId="0" xfId="0" applyNumberFormat="1" applyFont="1"/>
    <xf numFmtId="0" fontId="13" fillId="0" borderId="3" xfId="1" applyFont="1" applyFill="1" applyBorder="1"/>
    <xf numFmtId="0" fontId="13" fillId="0" borderId="2" xfId="1" applyFont="1" applyBorder="1"/>
    <xf numFmtId="0" fontId="13" fillId="5" borderId="3" xfId="1" applyFont="1" applyFill="1" applyBorder="1" applyAlignment="1">
      <alignment horizontal="centerContinuous"/>
    </xf>
    <xf numFmtId="0" fontId="13" fillId="5" borderId="4" xfId="1" applyFont="1" applyFill="1" applyBorder="1" applyAlignment="1">
      <alignment horizontal="centerContinuous"/>
    </xf>
    <xf numFmtId="0" fontId="24" fillId="5" borderId="0" xfId="0" applyFont="1" applyFill="1" applyAlignment="1">
      <alignment vertical="center"/>
    </xf>
    <xf numFmtId="0" fontId="3" fillId="2" borderId="0" xfId="2" applyFont="1" applyFill="1" applyAlignment="1" applyProtection="1">
      <alignment horizontal="center" vertical="center"/>
    </xf>
    <xf numFmtId="0" fontId="2" fillId="4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8"/>
    <cellStyle name="Обычный" xfId="0" builtinId="0"/>
    <cellStyle name="Обычный 2" xfId="1"/>
    <cellStyle name="Обычный 2 2" xfId="3"/>
    <cellStyle name="Обычный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Графики!$G$14</c:f>
          <c:strCache>
            <c:ptCount val="1"/>
            <c:pt idx="0">
              <c:v>Распределение Вейбулла (плотность) : W(альфа; бета)</c:v>
            </c:pt>
          </c:strCache>
        </c:strRef>
      </c:tx>
      <c:layout>
        <c:manualLayout>
          <c:xMode val="edge"/>
          <c:yMode val="edge"/>
          <c:x val="0.11391772710875596"/>
          <c:y val="2.1164021164021163E-2"/>
        </c:manualLayout>
      </c:layout>
      <c:overlay val="1"/>
      <c:txPr>
        <a:bodyPr/>
        <a:lstStyle/>
        <a:p>
          <a:pPr>
            <a:defRPr sz="1200" b="1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6606212138174668E-2"/>
          <c:y val="0.1290365370995292"/>
          <c:w val="0.87615553979923122"/>
          <c:h val="0.65335899679206755"/>
        </c:manualLayout>
      </c:layout>
      <c:scatterChart>
        <c:scatterStyle val="smoothMarker"/>
        <c:varyColors val="0"/>
        <c:ser>
          <c:idx val="8"/>
          <c:order val="0"/>
          <c:tx>
            <c:strRef>
              <c:f>Графики!$B$15</c:f>
              <c:strCache>
                <c:ptCount val="1"/>
                <c:pt idx="0">
                  <c:v>альфа=0,5; бета=1</c:v>
                </c:pt>
              </c:strCache>
            </c:strRef>
          </c:tx>
          <c:marker>
            <c:symbol val="none"/>
          </c:marker>
          <c:xVal>
            <c:numRef>
              <c:f>Графики!$A$16:$A$44</c:f>
              <c:numCache>
                <c:formatCode>General</c:formatCode>
                <c:ptCount val="29"/>
                <c:pt idx="0">
                  <c:v>2.5000000000000001E-2</c:v>
                </c:pt>
                <c:pt idx="1">
                  <c:v>0.10500000000000001</c:v>
                </c:pt>
                <c:pt idx="2">
                  <c:v>0.185</c:v>
                </c:pt>
                <c:pt idx="3">
                  <c:v>0.26500000000000001</c:v>
                </c:pt>
                <c:pt idx="4">
                  <c:v>0.34500000000000003</c:v>
                </c:pt>
                <c:pt idx="5">
                  <c:v>0.42500000000000004</c:v>
                </c:pt>
                <c:pt idx="6">
                  <c:v>0.505</c:v>
                </c:pt>
                <c:pt idx="7">
                  <c:v>0.58499999999999996</c:v>
                </c:pt>
                <c:pt idx="8">
                  <c:v>0.66499999999999992</c:v>
                </c:pt>
                <c:pt idx="9">
                  <c:v>0.74499999999999988</c:v>
                </c:pt>
                <c:pt idx="10">
                  <c:v>0.82499999999999984</c:v>
                </c:pt>
                <c:pt idx="11">
                  <c:v>0.9049999999999998</c:v>
                </c:pt>
                <c:pt idx="12">
                  <c:v>0.98499999999999976</c:v>
                </c:pt>
                <c:pt idx="13">
                  <c:v>1.0649999999999997</c:v>
                </c:pt>
                <c:pt idx="14">
                  <c:v>1.1449999999999998</c:v>
                </c:pt>
                <c:pt idx="15">
                  <c:v>1.2249999999999999</c:v>
                </c:pt>
                <c:pt idx="16">
                  <c:v>1.3049999999999999</c:v>
                </c:pt>
                <c:pt idx="17">
                  <c:v>1.385</c:v>
                </c:pt>
                <c:pt idx="18">
                  <c:v>1.4650000000000001</c:v>
                </c:pt>
                <c:pt idx="19">
                  <c:v>1.5450000000000002</c:v>
                </c:pt>
                <c:pt idx="20">
                  <c:v>1.6250000000000002</c:v>
                </c:pt>
                <c:pt idx="21">
                  <c:v>1.7050000000000003</c:v>
                </c:pt>
                <c:pt idx="22">
                  <c:v>1.7850000000000004</c:v>
                </c:pt>
                <c:pt idx="23">
                  <c:v>1.8650000000000004</c:v>
                </c:pt>
                <c:pt idx="24">
                  <c:v>1.9450000000000005</c:v>
                </c:pt>
                <c:pt idx="25">
                  <c:v>2.0250000000000004</c:v>
                </c:pt>
                <c:pt idx="26">
                  <c:v>2.1050000000000004</c:v>
                </c:pt>
                <c:pt idx="27">
                  <c:v>2.1850000000000005</c:v>
                </c:pt>
                <c:pt idx="28">
                  <c:v>2.2650000000000006</c:v>
                </c:pt>
              </c:numCache>
            </c:numRef>
          </c:xVal>
          <c:yVal>
            <c:numRef>
              <c:f>Графики!$B$16:$B$44</c:f>
              <c:numCache>
                <c:formatCode>0.00000</c:formatCode>
                <c:ptCount val="29"/>
                <c:pt idx="0">
                  <c:v>2.6998026115070419</c:v>
                </c:pt>
                <c:pt idx="1">
                  <c:v>1.1159580224191987</c:v>
                </c:pt>
                <c:pt idx="2">
                  <c:v>0.75611354902339412</c:v>
                </c:pt>
                <c:pt idx="3">
                  <c:v>0.58047069520312822</c:v>
                </c:pt>
                <c:pt idx="4">
                  <c:v>0.47311880162161785</c:v>
                </c:pt>
                <c:pt idx="5">
                  <c:v>0.3996227243622103</c:v>
                </c:pt>
                <c:pt idx="6">
                  <c:v>0.34570057253858372</c:v>
                </c:pt>
                <c:pt idx="7">
                  <c:v>0.30424304960703397</c:v>
                </c:pt>
                <c:pt idx="8">
                  <c:v>0.27127061340045638</c:v>
                </c:pt>
                <c:pt idx="9">
                  <c:v>0.24436421667840671</c:v>
                </c:pt>
                <c:pt idx="10">
                  <c:v>0.22196038910931046</c:v>
                </c:pt>
                <c:pt idx="11">
                  <c:v>0.20299947372307819</c:v>
                </c:pt>
                <c:pt idx="12">
                  <c:v>0.18673551459781346</c:v>
                </c:pt>
                <c:pt idx="13">
                  <c:v>0.17262684970137632</c:v>
                </c:pt>
                <c:pt idx="14">
                  <c:v>0.16026986520689185</c:v>
                </c:pt>
                <c:pt idx="15">
                  <c:v>0.14935716160916315</c:v>
                </c:pt>
                <c:pt idx="16">
                  <c:v>0.13965018430517701</c:v>
                </c:pt>
                <c:pt idx="17">
                  <c:v>0.1309607682064993</c:v>
                </c:pt>
                <c:pt idx="18">
                  <c:v>0.12313836397450183</c:v>
                </c:pt>
                <c:pt idx="19">
                  <c:v>0.11606099289978357</c:v>
                </c:pt>
                <c:pt idx="20">
                  <c:v>0.10962871212329603</c:v>
                </c:pt>
                <c:pt idx="21">
                  <c:v>0.10375880856460733</c:v>
                </c:pt>
                <c:pt idx="22">
                  <c:v>9.8382207460493268E-2</c:v>
                </c:pt>
                <c:pt idx="23">
                  <c:v>9.3440749804777568E-2</c:v>
                </c:pt>
                <c:pt idx="24">
                  <c:v>8.8885101543544398E-2</c:v>
                </c:pt>
                <c:pt idx="25">
                  <c:v>8.4673128903288805E-2</c:v>
                </c:pt>
                <c:pt idx="26">
                  <c:v>8.0768622281200589E-2</c:v>
                </c:pt>
                <c:pt idx="27">
                  <c:v>7.7140283988261102E-2</c:v>
                </c:pt>
                <c:pt idx="28">
                  <c:v>7.3760917976728138E-2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178-4654-8F9C-0173AF115E01}"/>
            </c:ext>
          </c:extLst>
        </c:ser>
        <c:ser>
          <c:idx val="1"/>
          <c:order val="1"/>
          <c:tx>
            <c:strRef>
              <c:f>Графики!$D$15</c:f>
              <c:strCache>
                <c:ptCount val="1"/>
                <c:pt idx="0">
                  <c:v>альфа=1,5; бета=1</c:v>
                </c:pt>
              </c:strCache>
            </c:strRef>
          </c:tx>
          <c:marker>
            <c:symbol val="none"/>
          </c:marker>
          <c:xVal>
            <c:numRef>
              <c:f>Графики!$A$16:$A$44</c:f>
              <c:numCache>
                <c:formatCode>General</c:formatCode>
                <c:ptCount val="29"/>
                <c:pt idx="0">
                  <c:v>2.5000000000000001E-2</c:v>
                </c:pt>
                <c:pt idx="1">
                  <c:v>0.10500000000000001</c:v>
                </c:pt>
                <c:pt idx="2">
                  <c:v>0.185</c:v>
                </c:pt>
                <c:pt idx="3">
                  <c:v>0.26500000000000001</c:v>
                </c:pt>
                <c:pt idx="4">
                  <c:v>0.34500000000000003</c:v>
                </c:pt>
                <c:pt idx="5">
                  <c:v>0.42500000000000004</c:v>
                </c:pt>
                <c:pt idx="6">
                  <c:v>0.505</c:v>
                </c:pt>
                <c:pt idx="7">
                  <c:v>0.58499999999999996</c:v>
                </c:pt>
                <c:pt idx="8">
                  <c:v>0.66499999999999992</c:v>
                </c:pt>
                <c:pt idx="9">
                  <c:v>0.74499999999999988</c:v>
                </c:pt>
                <c:pt idx="10">
                  <c:v>0.82499999999999984</c:v>
                </c:pt>
                <c:pt idx="11">
                  <c:v>0.9049999999999998</c:v>
                </c:pt>
                <c:pt idx="12">
                  <c:v>0.98499999999999976</c:v>
                </c:pt>
                <c:pt idx="13">
                  <c:v>1.0649999999999997</c:v>
                </c:pt>
                <c:pt idx="14">
                  <c:v>1.1449999999999998</c:v>
                </c:pt>
                <c:pt idx="15">
                  <c:v>1.2249999999999999</c:v>
                </c:pt>
                <c:pt idx="16">
                  <c:v>1.3049999999999999</c:v>
                </c:pt>
                <c:pt idx="17">
                  <c:v>1.385</c:v>
                </c:pt>
                <c:pt idx="18">
                  <c:v>1.4650000000000001</c:v>
                </c:pt>
                <c:pt idx="19">
                  <c:v>1.5450000000000002</c:v>
                </c:pt>
                <c:pt idx="20">
                  <c:v>1.6250000000000002</c:v>
                </c:pt>
                <c:pt idx="21">
                  <c:v>1.7050000000000003</c:v>
                </c:pt>
                <c:pt idx="22">
                  <c:v>1.7850000000000004</c:v>
                </c:pt>
                <c:pt idx="23">
                  <c:v>1.8650000000000004</c:v>
                </c:pt>
                <c:pt idx="24">
                  <c:v>1.9450000000000005</c:v>
                </c:pt>
                <c:pt idx="25">
                  <c:v>2.0250000000000004</c:v>
                </c:pt>
                <c:pt idx="26">
                  <c:v>2.1050000000000004</c:v>
                </c:pt>
                <c:pt idx="27">
                  <c:v>2.1850000000000005</c:v>
                </c:pt>
                <c:pt idx="28">
                  <c:v>2.2650000000000006</c:v>
                </c:pt>
              </c:numCache>
            </c:numRef>
          </c:xVal>
          <c:yVal>
            <c:numRef>
              <c:f>Графики!$D$16:$D$44</c:f>
              <c:numCache>
                <c:formatCode>0.00000</c:formatCode>
                <c:ptCount val="29"/>
                <c:pt idx="0">
                  <c:v>0.23623517497069943</c:v>
                </c:pt>
                <c:pt idx="1">
                  <c:v>0.46979622366249441</c:v>
                </c:pt>
                <c:pt idx="2">
                  <c:v>0.59582628199631749</c:v>
                </c:pt>
                <c:pt idx="3">
                  <c:v>0.67370380861044565</c:v>
                </c:pt>
                <c:pt idx="4">
                  <c:v>0.71944014918419652</c:v>
                </c:pt>
                <c:pt idx="5">
                  <c:v>0.74123760605403832</c:v>
                </c:pt>
                <c:pt idx="6">
                  <c:v>0.74452917188555423</c:v>
                </c:pt>
                <c:pt idx="7">
                  <c:v>0.73341353374587814</c:v>
                </c:pt>
                <c:pt idx="8">
                  <c:v>0.71119395121281748</c:v>
                </c:pt>
                <c:pt idx="9">
                  <c:v>0.68061728408124655</c:v>
                </c:pt>
                <c:pt idx="10">
                  <c:v>0.64399501032220041</c:v>
                </c:pt>
                <c:pt idx="11">
                  <c:v>0.60327325511837659</c:v>
                </c:pt>
                <c:pt idx="12">
                  <c:v>0.56007963616281609</c:v>
                </c:pt>
                <c:pt idx="13">
                  <c:v>0.51575929313042745</c:v>
                </c:pt>
                <c:pt idx="14">
                  <c:v>0.47140575657714262</c:v>
                </c:pt>
                <c:pt idx="15">
                  <c:v>0.42788919089843519</c:v>
                </c:pt>
                <c:pt idx="16">
                  <c:v>0.38588304140331442</c:v>
                </c:pt>
                <c:pt idx="17">
                  <c:v>0.34588938898125099</c:v>
                </c:pt>
                <c:pt idx="18">
                  <c:v>0.30826298230628257</c:v>
                </c:pt>
                <c:pt idx="19">
                  <c:v>0.27323378800761816</c:v>
                </c:pt>
                <c:pt idx="20">
                  <c:v>0.24092787566103549</c:v>
                </c:pt>
                <c:pt idx="21">
                  <c:v>0.21138648369986413</c:v>
                </c:pt>
                <c:pt idx="22">
                  <c:v>0.18458316480494474</c:v>
                </c:pt>
                <c:pt idx="23">
                  <c:v>0.16043896834482035</c:v>
                </c:pt>
                <c:pt idx="24">
                  <c:v>0.13883567376872022</c:v>
                </c:pt>
                <c:pt idx="25">
                  <c:v>0.11962713769009668</c:v>
                </c:pt>
                <c:pt idx="26">
                  <c:v>0.10264885660171223</c:v>
                </c:pt>
                <c:pt idx="27">
                  <c:v>8.772587623173532E-2</c:v>
                </c:pt>
                <c:pt idx="28">
                  <c:v>7.4679197958174653E-2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178-4654-8F9C-0173AF115E01}"/>
            </c:ext>
          </c:extLst>
        </c:ser>
        <c:ser>
          <c:idx val="0"/>
          <c:order val="2"/>
          <c:tx>
            <c:strRef>
              <c:f>Графики!$C$15</c:f>
              <c:strCache>
                <c:ptCount val="1"/>
                <c:pt idx="0">
                  <c:v>альфа=1; бета=1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Графики!$A$16:$A$44</c:f>
              <c:numCache>
                <c:formatCode>General</c:formatCode>
                <c:ptCount val="29"/>
                <c:pt idx="0">
                  <c:v>2.5000000000000001E-2</c:v>
                </c:pt>
                <c:pt idx="1">
                  <c:v>0.10500000000000001</c:v>
                </c:pt>
                <c:pt idx="2">
                  <c:v>0.185</c:v>
                </c:pt>
                <c:pt idx="3">
                  <c:v>0.26500000000000001</c:v>
                </c:pt>
                <c:pt idx="4">
                  <c:v>0.34500000000000003</c:v>
                </c:pt>
                <c:pt idx="5">
                  <c:v>0.42500000000000004</c:v>
                </c:pt>
                <c:pt idx="6">
                  <c:v>0.505</c:v>
                </c:pt>
                <c:pt idx="7">
                  <c:v>0.58499999999999996</c:v>
                </c:pt>
                <c:pt idx="8">
                  <c:v>0.66499999999999992</c:v>
                </c:pt>
                <c:pt idx="9">
                  <c:v>0.74499999999999988</c:v>
                </c:pt>
                <c:pt idx="10">
                  <c:v>0.82499999999999984</c:v>
                </c:pt>
                <c:pt idx="11">
                  <c:v>0.9049999999999998</c:v>
                </c:pt>
                <c:pt idx="12">
                  <c:v>0.98499999999999976</c:v>
                </c:pt>
                <c:pt idx="13">
                  <c:v>1.0649999999999997</c:v>
                </c:pt>
                <c:pt idx="14">
                  <c:v>1.1449999999999998</c:v>
                </c:pt>
                <c:pt idx="15">
                  <c:v>1.2249999999999999</c:v>
                </c:pt>
                <c:pt idx="16">
                  <c:v>1.3049999999999999</c:v>
                </c:pt>
                <c:pt idx="17">
                  <c:v>1.385</c:v>
                </c:pt>
                <c:pt idx="18">
                  <c:v>1.4650000000000001</c:v>
                </c:pt>
                <c:pt idx="19">
                  <c:v>1.5450000000000002</c:v>
                </c:pt>
                <c:pt idx="20">
                  <c:v>1.6250000000000002</c:v>
                </c:pt>
                <c:pt idx="21">
                  <c:v>1.7050000000000003</c:v>
                </c:pt>
                <c:pt idx="22">
                  <c:v>1.7850000000000004</c:v>
                </c:pt>
                <c:pt idx="23">
                  <c:v>1.8650000000000004</c:v>
                </c:pt>
                <c:pt idx="24">
                  <c:v>1.9450000000000005</c:v>
                </c:pt>
                <c:pt idx="25">
                  <c:v>2.0250000000000004</c:v>
                </c:pt>
                <c:pt idx="26">
                  <c:v>2.1050000000000004</c:v>
                </c:pt>
                <c:pt idx="27">
                  <c:v>2.1850000000000005</c:v>
                </c:pt>
                <c:pt idx="28">
                  <c:v>2.2650000000000006</c:v>
                </c:pt>
              </c:numCache>
            </c:numRef>
          </c:xVal>
          <c:yVal>
            <c:numRef>
              <c:f>Графики!$C$16:$C$44</c:f>
              <c:numCache>
                <c:formatCode>0.00000</c:formatCode>
                <c:ptCount val="29"/>
                <c:pt idx="0">
                  <c:v>0.97530991202833262</c:v>
                </c:pt>
                <c:pt idx="1">
                  <c:v>0.90032452258626561</c:v>
                </c:pt>
                <c:pt idx="2">
                  <c:v>0.83110428385212565</c:v>
                </c:pt>
                <c:pt idx="3">
                  <c:v>0.76720594997585567</c:v>
                </c:pt>
                <c:pt idx="4">
                  <c:v>0.70822035346779999</c:v>
                </c:pt>
                <c:pt idx="5">
                  <c:v>0.65376978512984729</c:v>
                </c:pt>
                <c:pt idx="6">
                  <c:v>0.60350557542704053</c:v>
                </c:pt>
                <c:pt idx="7">
                  <c:v>0.55710586181217392</c:v>
                </c:pt>
                <c:pt idx="8">
                  <c:v>0.51427352770663204</c:v>
                </c:pt>
                <c:pt idx="9">
                  <c:v>0.47473429993991245</c:v>
                </c:pt>
                <c:pt idx="10">
                  <c:v>0.43823499246494929</c:v>
                </c:pt>
                <c:pt idx="11">
                  <c:v>0.40454188510301886</c:v>
                </c:pt>
                <c:pt idx="12">
                  <c:v>0.37343922693666098</c:v>
                </c:pt>
                <c:pt idx="13">
                  <c:v>0.34472785476722029</c:v>
                </c:pt>
                <c:pt idx="14">
                  <c:v>0.31822391779041914</c:v>
                </c:pt>
                <c:pt idx="15">
                  <c:v>0.29375770032353288</c:v>
                </c:pt>
                <c:pt idx="16">
                  <c:v>0.27117253504559991</c:v>
                </c:pt>
                <c:pt idx="17">
                  <c:v>0.25032379979169611</c:v>
                </c:pt>
                <c:pt idx="18">
                  <c:v>0.23107799147733019</c:v>
                </c:pt>
                <c:pt idx="19">
                  <c:v>0.21331187122291517</c:v>
                </c:pt>
                <c:pt idx="20">
                  <c:v>0.196911675204194</c:v>
                </c:pt>
                <c:pt idx="21">
                  <c:v>0.18177238617536745</c:v>
                </c:pt>
                <c:pt idx="22">
                  <c:v>0.16779706100018582</c:v>
                </c:pt>
                <c:pt idx="23">
                  <c:v>0.15489620988490699</c:v>
                </c:pt>
                <c:pt idx="24">
                  <c:v>0.14298722333809283</c:v>
                </c:pt>
                <c:pt idx="25">
                  <c:v>0.13199384318783017</c:v>
                </c:pt>
                <c:pt idx="26">
                  <c:v>0.1218456742690803</c:v>
                </c:pt>
                <c:pt idx="27">
                  <c:v>0.11247773365428952</c:v>
                </c:pt>
                <c:pt idx="28">
                  <c:v>0.10383003454079688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178-4654-8F9C-0173AF115E01}"/>
            </c:ext>
          </c:extLst>
        </c:ser>
        <c:ser>
          <c:idx val="2"/>
          <c:order val="3"/>
          <c:tx>
            <c:strRef>
              <c:f>Графики!$E$15</c:f>
              <c:strCache>
                <c:ptCount val="1"/>
                <c:pt idx="0">
                  <c:v>альфа=5; бета=1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Графики!$A$16:$A$44</c:f>
              <c:numCache>
                <c:formatCode>General</c:formatCode>
                <c:ptCount val="29"/>
                <c:pt idx="0">
                  <c:v>2.5000000000000001E-2</c:v>
                </c:pt>
                <c:pt idx="1">
                  <c:v>0.10500000000000001</c:v>
                </c:pt>
                <c:pt idx="2">
                  <c:v>0.185</c:v>
                </c:pt>
                <c:pt idx="3">
                  <c:v>0.26500000000000001</c:v>
                </c:pt>
                <c:pt idx="4">
                  <c:v>0.34500000000000003</c:v>
                </c:pt>
                <c:pt idx="5">
                  <c:v>0.42500000000000004</c:v>
                </c:pt>
                <c:pt idx="6">
                  <c:v>0.505</c:v>
                </c:pt>
                <c:pt idx="7">
                  <c:v>0.58499999999999996</c:v>
                </c:pt>
                <c:pt idx="8">
                  <c:v>0.66499999999999992</c:v>
                </c:pt>
                <c:pt idx="9">
                  <c:v>0.74499999999999988</c:v>
                </c:pt>
                <c:pt idx="10">
                  <c:v>0.82499999999999984</c:v>
                </c:pt>
                <c:pt idx="11">
                  <c:v>0.9049999999999998</c:v>
                </c:pt>
                <c:pt idx="12">
                  <c:v>0.98499999999999976</c:v>
                </c:pt>
                <c:pt idx="13">
                  <c:v>1.0649999999999997</c:v>
                </c:pt>
                <c:pt idx="14">
                  <c:v>1.1449999999999998</c:v>
                </c:pt>
                <c:pt idx="15">
                  <c:v>1.2249999999999999</c:v>
                </c:pt>
                <c:pt idx="16">
                  <c:v>1.3049999999999999</c:v>
                </c:pt>
                <c:pt idx="17">
                  <c:v>1.385</c:v>
                </c:pt>
                <c:pt idx="18">
                  <c:v>1.4650000000000001</c:v>
                </c:pt>
                <c:pt idx="19">
                  <c:v>1.5450000000000002</c:v>
                </c:pt>
                <c:pt idx="20">
                  <c:v>1.6250000000000002</c:v>
                </c:pt>
                <c:pt idx="21">
                  <c:v>1.7050000000000003</c:v>
                </c:pt>
                <c:pt idx="22">
                  <c:v>1.7850000000000004</c:v>
                </c:pt>
                <c:pt idx="23">
                  <c:v>1.8650000000000004</c:v>
                </c:pt>
                <c:pt idx="24">
                  <c:v>1.9450000000000005</c:v>
                </c:pt>
                <c:pt idx="25">
                  <c:v>2.0250000000000004</c:v>
                </c:pt>
                <c:pt idx="26">
                  <c:v>2.1050000000000004</c:v>
                </c:pt>
                <c:pt idx="27">
                  <c:v>2.1850000000000005</c:v>
                </c:pt>
                <c:pt idx="28">
                  <c:v>2.2650000000000006</c:v>
                </c:pt>
              </c:numCache>
            </c:numRef>
          </c:xVal>
          <c:yVal>
            <c:numRef>
              <c:f>Графики!$E$16:$E$44</c:f>
              <c:numCache>
                <c:formatCode>0.00000</c:formatCode>
                <c:ptCount val="29"/>
                <c:pt idx="0">
                  <c:v>1.9531249809265143E-6</c:v>
                </c:pt>
                <c:pt idx="1">
                  <c:v>6.0774536840841806E-4</c:v>
                </c:pt>
                <c:pt idx="2">
                  <c:v>5.8554841048880247E-3</c:v>
                </c:pt>
                <c:pt idx="3">
                  <c:v>2.4625549918313186E-2</c:v>
                </c:pt>
                <c:pt idx="4">
                  <c:v>7.0489386025026482E-2</c:v>
                </c:pt>
                <c:pt idx="5">
                  <c:v>0.16088067806322331</c:v>
                </c:pt>
                <c:pt idx="6">
                  <c:v>0.31468172415609891</c:v>
                </c:pt>
                <c:pt idx="7">
                  <c:v>0.54681222573696719</c:v>
                </c:pt>
                <c:pt idx="8">
                  <c:v>0.85857228497242111</c:v>
                </c:pt>
                <c:pt idx="9">
                  <c:v>1.2244042152724541</c:v>
                </c:pt>
                <c:pt idx="10">
                  <c:v>1.5805434910669018</c:v>
                </c:pt>
                <c:pt idx="11">
                  <c:v>1.8277410509893297</c:v>
                </c:pt>
                <c:pt idx="12">
                  <c:v>1.8622154085694735</c:v>
                </c:pt>
                <c:pt idx="13">
                  <c:v>1.6343586193835751</c:v>
                </c:pt>
                <c:pt idx="14">
                  <c:v>1.2008694786842851</c:v>
                </c:pt>
                <c:pt idx="15">
                  <c:v>0.71366182371669273</c:v>
                </c:pt>
                <c:pt idx="16">
                  <c:v>0.3293501557373138</c:v>
                </c:pt>
                <c:pt idx="17">
                  <c:v>0.11259142365807243</c:v>
                </c:pt>
                <c:pt idx="18">
                  <c:v>2.7015516783811824E-2</c:v>
                </c:pt>
                <c:pt idx="19">
                  <c:v>4.2804208367328758E-3</c:v>
                </c:pt>
                <c:pt idx="20">
                  <c:v>4.1822375935502814E-4</c:v>
                </c:pt>
                <c:pt idx="21">
                  <c:v>2.3350176559585256E-5</c:v>
                </c:pt>
                <c:pt idx="22">
                  <c:v>6.8471610386385E-7</c:v>
                </c:pt>
                <c:pt idx="23">
                  <c:v>9.6107887526072506E-9</c:v>
                </c:pt>
                <c:pt idx="24">
                  <c:v>5.8327339799282062E-11</c:v>
                </c:pt>
                <c:pt idx="25">
                  <c:v>1.369840086130719E-13</c:v>
                </c:pt>
                <c:pt idx="26">
                  <c:v>1.1035453030212265E-16</c:v>
                </c:pt>
                <c:pt idx="27">
                  <c:v>2.6762267688264892E-20</c:v>
                </c:pt>
                <c:pt idx="28">
                  <c:v>1.6968469826620735E-24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178-4654-8F9C-0173AF115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131264"/>
        <c:axId val="151133568"/>
      </c:scatterChart>
      <c:valAx>
        <c:axId val="15113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9446222858506319"/>
              <c:y val="1.9039992882245651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1133568"/>
        <c:crosses val="autoZero"/>
        <c:crossBetween val="midCat"/>
      </c:valAx>
      <c:valAx>
        <c:axId val="151133568"/>
        <c:scaling>
          <c:orientation val="minMax"/>
          <c:min val="0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15113126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3.2677165354330711E-3"/>
          <c:y val="0.86979778273984409"/>
          <c:w val="0.96226377952755904"/>
          <c:h val="0.1222420182551807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Графики!$G$47</c:f>
          <c:strCache>
            <c:ptCount val="1"/>
            <c:pt idx="0">
              <c:v>Показатели распределения Вейбулла: W(альфа=1,5; бета=1)</c:v>
            </c:pt>
          </c:strCache>
        </c:strRef>
      </c:tx>
      <c:overlay val="1"/>
      <c:txPr>
        <a:bodyPr/>
        <a:lstStyle/>
        <a:p>
          <a:pPr>
            <a:defRPr sz="12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0565889532757061"/>
          <c:y val="0.1367764478356614"/>
          <c:w val="0.83765820226016985"/>
          <c:h val="0.6084672078528884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Графики!$A$51</c:f>
              <c:strCache>
                <c:ptCount val="1"/>
                <c:pt idx="0">
                  <c:v>Среднее значение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FC-4C25-B6F9-16CC324057A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Графики!$B$81:$B$82</c:f>
              <c:numCache>
                <c:formatCode>0.00</c:formatCode>
                <c:ptCount val="2"/>
                <c:pt idx="0">
                  <c:v>0.90274529295093353</c:v>
                </c:pt>
                <c:pt idx="1">
                  <c:v>0.90274529295093353</c:v>
                </c:pt>
              </c:numCache>
            </c:numRef>
          </c:xVal>
          <c:yVal>
            <c:numRef>
              <c:f>Графики!$C$81:$C$82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0.57587394406614023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9FC-4C25-B6F9-16CC324057A4}"/>
            </c:ext>
          </c:extLst>
        </c:ser>
        <c:ser>
          <c:idx val="4"/>
          <c:order val="1"/>
          <c:tx>
            <c:strRef>
              <c:f>Графики!$A$83</c:f>
              <c:strCache>
                <c:ptCount val="1"/>
                <c:pt idx="0">
                  <c:v>Медиана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1"/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FC-4C25-B6F9-16CC324057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Графики!$B$83:$B$84</c:f>
              <c:numCache>
                <c:formatCode>0.00</c:formatCode>
                <c:ptCount val="2"/>
                <c:pt idx="0">
                  <c:v>0.78321976877465138</c:v>
                </c:pt>
                <c:pt idx="1">
                  <c:v>0.78321976877465138</c:v>
                </c:pt>
              </c:numCache>
            </c:numRef>
          </c:xVal>
          <c:yVal>
            <c:numRef>
              <c:f>Графики!$C$83:$C$84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9FC-4C25-B6F9-16CC324057A4}"/>
            </c:ext>
          </c:extLst>
        </c:ser>
        <c:ser>
          <c:idx val="0"/>
          <c:order val="2"/>
          <c:tx>
            <c:strRef>
              <c:f>Графики!$A$86</c:f>
              <c:strCache>
                <c:ptCount val="1"/>
                <c:pt idx="0">
                  <c:v>Мода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FC-4C25-B6F9-16CC324057A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Графики!$B$85:$B$86</c:f>
              <c:numCache>
                <c:formatCode>0.00</c:formatCode>
                <c:ptCount val="2"/>
                <c:pt idx="0">
                  <c:v>0.48074985676913612</c:v>
                </c:pt>
                <c:pt idx="1">
                  <c:v>0.48074985676913612</c:v>
                </c:pt>
              </c:numCache>
            </c:numRef>
          </c:xVal>
          <c:yVal>
            <c:numRef>
              <c:f>Графики!$C$85:$C$86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0.28346868942621078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9FC-4C25-B6F9-16CC324057A4}"/>
            </c:ext>
          </c:extLst>
        </c:ser>
        <c:ser>
          <c:idx val="8"/>
          <c:order val="3"/>
          <c:tx>
            <c:strRef>
              <c:f>Графики!$B$56</c:f>
              <c:strCache>
                <c:ptCount val="1"/>
                <c:pt idx="0">
                  <c:v>Функция распределения</c:v>
                </c:pt>
              </c:strCache>
            </c:strRef>
          </c:tx>
          <c:marker>
            <c:symbol val="none"/>
          </c:marker>
          <c:xVal>
            <c:numRef>
              <c:f>Графики!$A$57:$A$78</c:f>
              <c:numCache>
                <c:formatCode>General</c:formatCode>
                <c:ptCount val="22"/>
                <c:pt idx="0">
                  <c:v>2.5000000000000001E-2</c:v>
                </c:pt>
                <c:pt idx="1">
                  <c:v>0.125</c:v>
                </c:pt>
                <c:pt idx="2">
                  <c:v>0.22500000000000001</c:v>
                </c:pt>
                <c:pt idx="3">
                  <c:v>0.32500000000000001</c:v>
                </c:pt>
                <c:pt idx="4">
                  <c:v>0.42500000000000004</c:v>
                </c:pt>
                <c:pt idx="5">
                  <c:v>0.52500000000000002</c:v>
                </c:pt>
                <c:pt idx="6">
                  <c:v>0.625</c:v>
                </c:pt>
                <c:pt idx="7">
                  <c:v>0.72499999999999998</c:v>
                </c:pt>
                <c:pt idx="8">
                  <c:v>0.82499999999999996</c:v>
                </c:pt>
                <c:pt idx="9">
                  <c:v>0.92499999999999993</c:v>
                </c:pt>
                <c:pt idx="10">
                  <c:v>1.0249999999999999</c:v>
                </c:pt>
                <c:pt idx="11">
                  <c:v>1.125</c:v>
                </c:pt>
                <c:pt idx="12">
                  <c:v>1.2250000000000001</c:v>
                </c:pt>
                <c:pt idx="13">
                  <c:v>1.3250000000000002</c:v>
                </c:pt>
                <c:pt idx="14">
                  <c:v>1.4250000000000003</c:v>
                </c:pt>
                <c:pt idx="15">
                  <c:v>1.5250000000000004</c:v>
                </c:pt>
                <c:pt idx="16">
                  <c:v>1.6250000000000004</c:v>
                </c:pt>
                <c:pt idx="17">
                  <c:v>1.7250000000000005</c:v>
                </c:pt>
                <c:pt idx="18">
                  <c:v>1.8250000000000006</c:v>
                </c:pt>
                <c:pt idx="19">
                  <c:v>1.9250000000000007</c:v>
                </c:pt>
                <c:pt idx="20">
                  <c:v>2.0250000000000008</c:v>
                </c:pt>
                <c:pt idx="21">
                  <c:v>2.1250000000000009</c:v>
                </c:pt>
              </c:numCache>
            </c:numRef>
          </c:xVal>
          <c:yVal>
            <c:numRef>
              <c:f>Графики!$B$57:$B$78</c:f>
              <c:numCache>
                <c:formatCode>0.00000</c:formatCode>
                <c:ptCount val="22"/>
                <c:pt idx="0">
                  <c:v>3.9450448589185769E-3</c:v>
                </c:pt>
                <c:pt idx="1">
                  <c:v>4.3231839897343458E-2</c:v>
                </c:pt>
                <c:pt idx="2">
                  <c:v>0.10122888010092082</c:v>
                </c:pt>
                <c:pt idx="3">
                  <c:v>0.16912715192874836</c:v>
                </c:pt>
                <c:pt idx="4">
                  <c:v>0.24199561031935063</c:v>
                </c:pt>
                <c:pt idx="5">
                  <c:v>0.31641115068750864</c:v>
                </c:pt>
                <c:pt idx="6">
                  <c:v>0.38988382211582601</c:v>
                </c:pt>
                <c:pt idx="7">
                  <c:v>0.46060937872966579</c:v>
                </c:pt>
                <c:pt idx="8">
                  <c:v>0.52732321914205382</c:v>
                </c:pt>
                <c:pt idx="9">
                  <c:v>0.58919495202759675</c:v>
                </c:pt>
                <c:pt idx="10">
                  <c:v>0.64574327169016632</c:v>
                </c:pt>
                <c:pt idx="11">
                  <c:v>0.69676363444858402</c:v>
                </c:pt>
                <c:pt idx="12">
                  <c:v>0.74226582297035359</c:v>
                </c:pt>
                <c:pt idx="13">
                  <c:v>0.7824201865557594</c:v>
                </c:pt>
                <c:pt idx="14">
                  <c:v>0.81751192216949908</c:v>
                </c:pt>
                <c:pt idx="15">
                  <c:v>0.84790288959199578</c:v>
                </c:pt>
                <c:pt idx="16">
                  <c:v>0.87400041647547955</c:v>
                </c:pt>
                <c:pt idx="17">
                  <c:v>0.89623246841946969</c:v>
                </c:pt>
                <c:pt idx="18">
                  <c:v>0.91502848834881689</c:v>
                </c:pt>
                <c:pt idx="19">
                  <c:v>0.93080516847970718</c:v>
                </c:pt>
                <c:pt idx="20">
                  <c:v>0.94395641110114381</c:v>
                </c:pt>
                <c:pt idx="21">
                  <c:v>0.95484675788863826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9FC-4C25-B6F9-16CC32405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223616"/>
        <c:axId val="140225536"/>
      </c:scatterChart>
      <c:valAx>
        <c:axId val="14022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90636076842186253"/>
              <c:y val="0.9548549799696091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40225536"/>
        <c:crosses val="autoZero"/>
        <c:crossBetween val="midCat"/>
      </c:valAx>
      <c:valAx>
        <c:axId val="140225536"/>
        <c:scaling>
          <c:orientation val="minMax"/>
          <c:max val="1"/>
          <c:min val="0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4022361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1.0540491529467908E-2"/>
          <c:y val="0.83949483587278861"/>
          <c:w val="0.96226377952755904"/>
          <c:h val="0.1222420182551807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Графики!$G$62</c:f>
          <c:strCache>
            <c:ptCount val="1"/>
            <c:pt idx="0">
              <c:v>Показатели распределения Вейбулла (плотность вероятности): W(альфа=1,5; бета=1)</c:v>
            </c:pt>
          </c:strCache>
        </c:strRef>
      </c:tx>
      <c:layout>
        <c:manualLayout>
          <c:xMode val="edge"/>
          <c:yMode val="edge"/>
          <c:x val="0.14310913863039848"/>
          <c:y val="1.2500000000000001E-2"/>
        </c:manualLayout>
      </c:layout>
      <c:overlay val="1"/>
      <c:txPr>
        <a:bodyPr/>
        <a:lstStyle/>
        <a:p>
          <a:pPr>
            <a:defRPr sz="11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0565889532757061"/>
          <c:y val="0.1367764478356614"/>
          <c:w val="0.83765820226016985"/>
          <c:h val="0.6084672078528884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Графики!$A$51</c:f>
              <c:strCache>
                <c:ptCount val="1"/>
                <c:pt idx="0">
                  <c:v>Среднее значение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Графики!$B$81:$B$82</c:f>
              <c:numCache>
                <c:formatCode>0.00</c:formatCode>
                <c:ptCount val="2"/>
                <c:pt idx="0">
                  <c:v>0.90274529295093353</c:v>
                </c:pt>
                <c:pt idx="1">
                  <c:v>0.90274529295093353</c:v>
                </c:pt>
              </c:numCache>
            </c:numRef>
          </c:xVal>
          <c:yVal>
            <c:numRef>
              <c:f>Графики!$D$81:$D$82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0.60446175712453154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9B5-4A77-8C53-A9EEB7804CB5}"/>
            </c:ext>
          </c:extLst>
        </c:ser>
        <c:ser>
          <c:idx val="4"/>
          <c:order val="1"/>
          <c:tx>
            <c:strRef>
              <c:f>Графики!$A$83</c:f>
              <c:strCache>
                <c:ptCount val="1"/>
                <c:pt idx="0">
                  <c:v>Медиана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Графики!$B$83:$B$84</c:f>
              <c:numCache>
                <c:formatCode>0.00</c:formatCode>
                <c:ptCount val="2"/>
                <c:pt idx="0">
                  <c:v>0.78321976877465138</c:v>
                </c:pt>
                <c:pt idx="1">
                  <c:v>0.78321976877465138</c:v>
                </c:pt>
              </c:numCache>
            </c:numRef>
          </c:xVal>
          <c:yVal>
            <c:numRef>
              <c:f>Графики!$D$83:$D$84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0.66374778337538831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9B5-4A77-8C53-A9EEB7804CB5}"/>
            </c:ext>
          </c:extLst>
        </c:ser>
        <c:ser>
          <c:idx val="0"/>
          <c:order val="2"/>
          <c:tx>
            <c:strRef>
              <c:f>Графики!$A$86</c:f>
              <c:strCache>
                <c:ptCount val="1"/>
                <c:pt idx="0">
                  <c:v>Мода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Графики!$B$85:$B$86</c:f>
              <c:numCache>
                <c:formatCode>0.00</c:formatCode>
                <c:ptCount val="2"/>
                <c:pt idx="0">
                  <c:v>0.48074985676913612</c:v>
                </c:pt>
                <c:pt idx="1">
                  <c:v>0.48074985676913612</c:v>
                </c:pt>
              </c:numCache>
            </c:numRef>
          </c:xVal>
          <c:yVal>
            <c:numRef>
              <c:f>Графики!$D$85:$D$86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0.74522259391735945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9B5-4A77-8C53-A9EEB7804CB5}"/>
            </c:ext>
          </c:extLst>
        </c:ser>
        <c:ser>
          <c:idx val="8"/>
          <c:order val="3"/>
          <c:tx>
            <c:strRef>
              <c:f>Графики!$C$56</c:f>
              <c:strCache>
                <c:ptCount val="1"/>
                <c:pt idx="0">
                  <c:v>Плотность вероятности</c:v>
                </c:pt>
              </c:strCache>
            </c:strRef>
          </c:tx>
          <c:marker>
            <c:symbol val="none"/>
          </c:marker>
          <c:xVal>
            <c:numRef>
              <c:f>Графики!$A$57:$A$78</c:f>
              <c:numCache>
                <c:formatCode>General</c:formatCode>
                <c:ptCount val="22"/>
                <c:pt idx="0">
                  <c:v>2.5000000000000001E-2</c:v>
                </c:pt>
                <c:pt idx="1">
                  <c:v>0.125</c:v>
                </c:pt>
                <c:pt idx="2">
                  <c:v>0.22500000000000001</c:v>
                </c:pt>
                <c:pt idx="3">
                  <c:v>0.32500000000000001</c:v>
                </c:pt>
                <c:pt idx="4">
                  <c:v>0.42500000000000004</c:v>
                </c:pt>
                <c:pt idx="5">
                  <c:v>0.52500000000000002</c:v>
                </c:pt>
                <c:pt idx="6">
                  <c:v>0.625</c:v>
                </c:pt>
                <c:pt idx="7">
                  <c:v>0.72499999999999998</c:v>
                </c:pt>
                <c:pt idx="8">
                  <c:v>0.82499999999999996</c:v>
                </c:pt>
                <c:pt idx="9">
                  <c:v>0.92499999999999993</c:v>
                </c:pt>
                <c:pt idx="10">
                  <c:v>1.0249999999999999</c:v>
                </c:pt>
                <c:pt idx="11">
                  <c:v>1.125</c:v>
                </c:pt>
                <c:pt idx="12">
                  <c:v>1.2250000000000001</c:v>
                </c:pt>
                <c:pt idx="13">
                  <c:v>1.3250000000000002</c:v>
                </c:pt>
                <c:pt idx="14">
                  <c:v>1.4250000000000003</c:v>
                </c:pt>
                <c:pt idx="15">
                  <c:v>1.5250000000000004</c:v>
                </c:pt>
                <c:pt idx="16">
                  <c:v>1.6250000000000004</c:v>
                </c:pt>
                <c:pt idx="17">
                  <c:v>1.7250000000000005</c:v>
                </c:pt>
                <c:pt idx="18">
                  <c:v>1.8250000000000006</c:v>
                </c:pt>
                <c:pt idx="19">
                  <c:v>1.9250000000000007</c:v>
                </c:pt>
                <c:pt idx="20">
                  <c:v>2.0250000000000008</c:v>
                </c:pt>
                <c:pt idx="21">
                  <c:v>2.1250000000000009</c:v>
                </c:pt>
              </c:numCache>
            </c:numRef>
          </c:xVal>
          <c:yVal>
            <c:numRef>
              <c:f>Графики!$C$57:$C$78</c:f>
              <c:numCache>
                <c:formatCode>0.00000</c:formatCode>
                <c:ptCount val="22"/>
                <c:pt idx="0">
                  <c:v>0.23623517497069943</c:v>
                </c:pt>
                <c:pt idx="1">
                  <c:v>0.50740294052397372</c:v>
                </c:pt>
                <c:pt idx="2">
                  <c:v>0.63948686266380905</c:v>
                </c:pt>
                <c:pt idx="3">
                  <c:v>0.71050560206472813</c:v>
                </c:pt>
                <c:pt idx="4">
                  <c:v>0.74123760605403832</c:v>
                </c:pt>
                <c:pt idx="5">
                  <c:v>0.74296076661610755</c:v>
                </c:pt>
                <c:pt idx="6">
                  <c:v>0.72350878478641523</c:v>
                </c:pt>
                <c:pt idx="7">
                  <c:v>0.68891184688272</c:v>
                </c:pt>
                <c:pt idx="8">
                  <c:v>0.6439950103222003</c:v>
                </c:pt>
                <c:pt idx="9">
                  <c:v>0.59264946541668728</c:v>
                </c:pt>
                <c:pt idx="10">
                  <c:v>0.53798640262195807</c:v>
                </c:pt>
                <c:pt idx="11">
                  <c:v>0.48244610336348032</c:v>
                </c:pt>
                <c:pt idx="12">
                  <c:v>0.42788919089843497</c:v>
                </c:pt>
                <c:pt idx="13">
                  <c:v>0.37567976039433643</c:v>
                </c:pt>
                <c:pt idx="14">
                  <c:v>0.32676323573316235</c:v>
                </c:pt>
                <c:pt idx="15">
                  <c:v>0.28173911376441291</c:v>
                </c:pt>
                <c:pt idx="16">
                  <c:v>0.24092787566103527</c:v>
                </c:pt>
                <c:pt idx="17">
                  <c:v>0.20443125493375605</c:v>
                </c:pt>
                <c:pt idx="18">
                  <c:v>0.17218528663790963</c:v>
                </c:pt>
                <c:pt idx="19">
                  <c:v>0.14400589882495582</c:v>
                </c:pt>
                <c:pt idx="20">
                  <c:v>0.11962713769009661</c:v>
                </c:pt>
                <c:pt idx="21">
                  <c:v>9.873239349287001E-2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9B5-4A77-8C53-A9EEB7804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273152"/>
        <c:axId val="140275072"/>
      </c:scatterChart>
      <c:valAx>
        <c:axId val="14027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90636076842186253"/>
              <c:y val="0.9548549799696091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40275072"/>
        <c:crosses val="autoZero"/>
        <c:crossBetween val="midCat"/>
      </c:valAx>
      <c:valAx>
        <c:axId val="140275072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14027315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3.2677642567406347E-3"/>
          <c:y val="0.8406312335958005"/>
          <c:w val="0.96226377952755904"/>
          <c:h val="0.1222420182551807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ru-RU" sz="1200" b="1" i="0" u="none" strike="noStrike" baseline="0">
                <a:effectLst/>
              </a:rPr>
              <a:t>Вероятностный график для распределения Вейбулла</a:t>
            </a:r>
            <a:endParaRPr lang="ru-RU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2138582677165357E-2"/>
          <c:y val="0.14995698594466475"/>
          <c:w val="0.93898683464566934"/>
          <c:h val="0.81895329747243162"/>
        </c:manualLayout>
      </c:layout>
      <c:scatterChart>
        <c:scatterStyle val="lineMarker"/>
        <c:varyColors val="0"/>
        <c:ser>
          <c:idx val="0"/>
          <c:order val="0"/>
          <c:tx>
            <c:strRef>
              <c:f>Генерация!$D$18</c:f>
              <c:strCache>
                <c:ptCount val="1"/>
                <c:pt idx="0">
                  <c:v>ln (Массив сорт)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</c:marke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Генерация!$D$19:$D$218</c:f>
              <c:numCache>
                <c:formatCode>General</c:formatCode>
                <c:ptCount val="200"/>
                <c:pt idx="0">
                  <c:v>-5.9202517240008712</c:v>
                </c:pt>
                <c:pt idx="1">
                  <c:v>-3.5256182013177737</c:v>
                </c:pt>
                <c:pt idx="2">
                  <c:v>-2.5223256602796362</c:v>
                </c:pt>
                <c:pt idx="3">
                  <c:v>-2.3529758470366957</c:v>
                </c:pt>
                <c:pt idx="4">
                  <c:v>-2.1430199848722715</c:v>
                </c:pt>
                <c:pt idx="5">
                  <c:v>-2.1086164024349063</c:v>
                </c:pt>
                <c:pt idx="6">
                  <c:v>-2.0714470546654251</c:v>
                </c:pt>
                <c:pt idx="7">
                  <c:v>-2.0388436038321713</c:v>
                </c:pt>
                <c:pt idx="8">
                  <c:v>-1.8721967409172353</c:v>
                </c:pt>
                <c:pt idx="9">
                  <c:v>-1.8488612576656851</c:v>
                </c:pt>
                <c:pt idx="10">
                  <c:v>-1.8077782520745123</c:v>
                </c:pt>
                <c:pt idx="11">
                  <c:v>-1.6129163560356066</c:v>
                </c:pt>
                <c:pt idx="12">
                  <c:v>-1.5987281982771135</c:v>
                </c:pt>
                <c:pt idx="13">
                  <c:v>-1.5849198855907205</c:v>
                </c:pt>
                <c:pt idx="14">
                  <c:v>-1.544196921443679</c:v>
                </c:pt>
                <c:pt idx="15">
                  <c:v>-1.5303738812929537</c:v>
                </c:pt>
                <c:pt idx="16">
                  <c:v>-1.5179713829716568</c:v>
                </c:pt>
                <c:pt idx="17">
                  <c:v>-1.4574421311080963</c:v>
                </c:pt>
                <c:pt idx="18">
                  <c:v>-1.4000382497208186</c:v>
                </c:pt>
                <c:pt idx="19">
                  <c:v>-1.3785334343681961</c:v>
                </c:pt>
                <c:pt idx="20">
                  <c:v>-1.3380709917628728</c:v>
                </c:pt>
                <c:pt idx="21">
                  <c:v>-1.3376025011288954</c:v>
                </c:pt>
                <c:pt idx="22">
                  <c:v>-1.3099414201063668</c:v>
                </c:pt>
                <c:pt idx="23">
                  <c:v>-1.281317784480321</c:v>
                </c:pt>
                <c:pt idx="24">
                  <c:v>-1.1979691125351084</c:v>
                </c:pt>
                <c:pt idx="25">
                  <c:v>-1.1799745013797454</c:v>
                </c:pt>
                <c:pt idx="26">
                  <c:v>-1.1774027777402127</c:v>
                </c:pt>
                <c:pt idx="27">
                  <c:v>-1.1664687380969658</c:v>
                </c:pt>
                <c:pt idx="28">
                  <c:v>-1.1421254953185254</c:v>
                </c:pt>
                <c:pt idx="29">
                  <c:v>-1.1377827773386893</c:v>
                </c:pt>
                <c:pt idx="30">
                  <c:v>-1.1022353494018806</c:v>
                </c:pt>
                <c:pt idx="31">
                  <c:v>-1.1020532010785347</c:v>
                </c:pt>
                <c:pt idx="32">
                  <c:v>-1.0759983436766196</c:v>
                </c:pt>
                <c:pt idx="33">
                  <c:v>-1.0188513264867252</c:v>
                </c:pt>
                <c:pt idx="34">
                  <c:v>-1.0020563970284444</c:v>
                </c:pt>
                <c:pt idx="35">
                  <c:v>-0.96552248263398233</c:v>
                </c:pt>
                <c:pt idx="36">
                  <c:v>-0.94663147660960956</c:v>
                </c:pt>
                <c:pt idx="37">
                  <c:v>-0.91473179267531224</c:v>
                </c:pt>
                <c:pt idx="38">
                  <c:v>-0.9116491295308935</c:v>
                </c:pt>
                <c:pt idx="39">
                  <c:v>-0.90813100814300629</c:v>
                </c:pt>
                <c:pt idx="40">
                  <c:v>-0.90619052643700171</c:v>
                </c:pt>
                <c:pt idx="41">
                  <c:v>-0.88171187073368262</c:v>
                </c:pt>
                <c:pt idx="42">
                  <c:v>-0.87991130322035627</c:v>
                </c:pt>
                <c:pt idx="43">
                  <c:v>-0.87989243676643558</c:v>
                </c:pt>
                <c:pt idx="44">
                  <c:v>-0.8644269866045825</c:v>
                </c:pt>
                <c:pt idx="45">
                  <c:v>-0.84975749808538226</c:v>
                </c:pt>
                <c:pt idx="46">
                  <c:v>-0.82687427700261096</c:v>
                </c:pt>
                <c:pt idx="47">
                  <c:v>-0.82143526377988585</c:v>
                </c:pt>
                <c:pt idx="48">
                  <c:v>-0.80232606831699516</c:v>
                </c:pt>
                <c:pt idx="49">
                  <c:v>-0.79290970764573132</c:v>
                </c:pt>
                <c:pt idx="50">
                  <c:v>-0.79229046352155064</c:v>
                </c:pt>
                <c:pt idx="51">
                  <c:v>-0.75467219803536612</c:v>
                </c:pt>
                <c:pt idx="52">
                  <c:v>-0.74786753082202972</c:v>
                </c:pt>
                <c:pt idx="53">
                  <c:v>-0.73507232643479281</c:v>
                </c:pt>
                <c:pt idx="54">
                  <c:v>-0.73015818717906567</c:v>
                </c:pt>
                <c:pt idx="55">
                  <c:v>-0.72902170127926347</c:v>
                </c:pt>
                <c:pt idx="56">
                  <c:v>-0.72448107246532611</c:v>
                </c:pt>
                <c:pt idx="57">
                  <c:v>-0.72334314612976391</c:v>
                </c:pt>
                <c:pt idx="58">
                  <c:v>-0.68810841909257536</c:v>
                </c:pt>
                <c:pt idx="59">
                  <c:v>-0.68400949479446016</c:v>
                </c:pt>
                <c:pt idx="60">
                  <c:v>-0.68142144115437531</c:v>
                </c:pt>
                <c:pt idx="61">
                  <c:v>-0.67693236332387763</c:v>
                </c:pt>
                <c:pt idx="62">
                  <c:v>-0.67281725567966399</c:v>
                </c:pt>
                <c:pt idx="63">
                  <c:v>-0.66593428214088857</c:v>
                </c:pt>
                <c:pt idx="64">
                  <c:v>-0.6620278000906844</c:v>
                </c:pt>
                <c:pt idx="65">
                  <c:v>-0.6537439297324823</c:v>
                </c:pt>
                <c:pt idx="66">
                  <c:v>-0.62090778906353761</c:v>
                </c:pt>
                <c:pt idx="67">
                  <c:v>-0.61643153223879954</c:v>
                </c:pt>
                <c:pt idx="68">
                  <c:v>-0.61451615710126972</c:v>
                </c:pt>
                <c:pt idx="69">
                  <c:v>-0.59896159669703541</c:v>
                </c:pt>
                <c:pt idx="70">
                  <c:v>-0.59265577858940621</c:v>
                </c:pt>
                <c:pt idx="71">
                  <c:v>-0.58117989355505328</c:v>
                </c:pt>
                <c:pt idx="72">
                  <c:v>-0.55767525497750359</c:v>
                </c:pt>
                <c:pt idx="73">
                  <c:v>-0.55420415029446612</c:v>
                </c:pt>
                <c:pt idx="74">
                  <c:v>-0.53440810402094152</c:v>
                </c:pt>
                <c:pt idx="75">
                  <c:v>-0.51277395843687801</c:v>
                </c:pt>
                <c:pt idx="76">
                  <c:v>-0.51214050250896914</c:v>
                </c:pt>
                <c:pt idx="77">
                  <c:v>-0.51134062622608689</c:v>
                </c:pt>
                <c:pt idx="78">
                  <c:v>-0.50323787167657941</c:v>
                </c:pt>
                <c:pt idx="79">
                  <c:v>-0.49740389102282567</c:v>
                </c:pt>
                <c:pt idx="80">
                  <c:v>-0.47885277130132936</c:v>
                </c:pt>
                <c:pt idx="81">
                  <c:v>-0.44667032289508707</c:v>
                </c:pt>
                <c:pt idx="82">
                  <c:v>-0.4422929993547578</c:v>
                </c:pt>
                <c:pt idx="83">
                  <c:v>-0.41698711467254229</c:v>
                </c:pt>
                <c:pt idx="84">
                  <c:v>-0.40957648945316766</c:v>
                </c:pt>
                <c:pt idx="85">
                  <c:v>-0.38357884666639369</c:v>
                </c:pt>
                <c:pt idx="86">
                  <c:v>-0.36412563069537207</c:v>
                </c:pt>
                <c:pt idx="87">
                  <c:v>-0.33706752609874507</c:v>
                </c:pt>
                <c:pt idx="88">
                  <c:v>-0.32947561581233969</c:v>
                </c:pt>
                <c:pt idx="89">
                  <c:v>-0.32184806729639676</c:v>
                </c:pt>
                <c:pt idx="90">
                  <c:v>-0.31817662489664983</c:v>
                </c:pt>
                <c:pt idx="91">
                  <c:v>-0.31143438195763357</c:v>
                </c:pt>
                <c:pt idx="92">
                  <c:v>-0.30257427588711217</c:v>
                </c:pt>
                <c:pt idx="93">
                  <c:v>-0.26648481919356759</c:v>
                </c:pt>
                <c:pt idx="94">
                  <c:v>-0.26269603652736812</c:v>
                </c:pt>
                <c:pt idx="95">
                  <c:v>-0.25057480153194395</c:v>
                </c:pt>
                <c:pt idx="96">
                  <c:v>-0.24756548343883181</c:v>
                </c:pt>
                <c:pt idx="97">
                  <c:v>-0.23767992067879584</c:v>
                </c:pt>
                <c:pt idx="98">
                  <c:v>-0.22855021979756387</c:v>
                </c:pt>
                <c:pt idx="99">
                  <c:v>-0.20190660011460013</c:v>
                </c:pt>
                <c:pt idx="100">
                  <c:v>-0.182721338978479</c:v>
                </c:pt>
                <c:pt idx="101">
                  <c:v>-0.17891231679909197</c:v>
                </c:pt>
                <c:pt idx="102">
                  <c:v>-0.17449469982131685</c:v>
                </c:pt>
                <c:pt idx="103">
                  <c:v>-0.16645599521458793</c:v>
                </c:pt>
                <c:pt idx="104">
                  <c:v>-0.16102319260653364</c:v>
                </c:pt>
                <c:pt idx="105">
                  <c:v>-0.14601918875079595</c:v>
                </c:pt>
                <c:pt idx="106">
                  <c:v>-0.14467588825826885</c:v>
                </c:pt>
                <c:pt idx="107">
                  <c:v>-0.14106979374905315</c:v>
                </c:pt>
                <c:pt idx="108">
                  <c:v>-0.13297269995257555</c:v>
                </c:pt>
                <c:pt idx="109">
                  <c:v>-0.11074887297011254</c:v>
                </c:pt>
                <c:pt idx="110">
                  <c:v>-0.11030381954918339</c:v>
                </c:pt>
                <c:pt idx="111">
                  <c:v>-0.10967210191803821</c:v>
                </c:pt>
                <c:pt idx="112">
                  <c:v>-0.10752973302007492</c:v>
                </c:pt>
                <c:pt idx="113">
                  <c:v>-9.1789662882772599E-2</c:v>
                </c:pt>
                <c:pt idx="114">
                  <c:v>-8.9443173763588749E-2</c:v>
                </c:pt>
                <c:pt idx="115">
                  <c:v>-8.6809979777641322E-2</c:v>
                </c:pt>
                <c:pt idx="116">
                  <c:v>-8.4782431075666312E-2</c:v>
                </c:pt>
                <c:pt idx="117">
                  <c:v>-7.6007234940448587E-2</c:v>
                </c:pt>
                <c:pt idx="118">
                  <c:v>-6.8535684505087069E-2</c:v>
                </c:pt>
                <c:pt idx="119">
                  <c:v>-5.0986734514867675E-2</c:v>
                </c:pt>
                <c:pt idx="120">
                  <c:v>-4.9533573760635198E-2</c:v>
                </c:pt>
                <c:pt idx="121">
                  <c:v>-4.1493034200409347E-2</c:v>
                </c:pt>
                <c:pt idx="122">
                  <c:v>-3.0036453862377625E-2</c:v>
                </c:pt>
                <c:pt idx="123">
                  <c:v>-1.5432878250435577E-2</c:v>
                </c:pt>
                <c:pt idx="124">
                  <c:v>-6.0439608764596194E-3</c:v>
                </c:pt>
                <c:pt idx="125">
                  <c:v>-3.0011520358596512E-3</c:v>
                </c:pt>
                <c:pt idx="126">
                  <c:v>1.1524253237340297E-2</c:v>
                </c:pt>
                <c:pt idx="127">
                  <c:v>2.1412527637438346E-2</c:v>
                </c:pt>
                <c:pt idx="128">
                  <c:v>3.2057800886800276E-2</c:v>
                </c:pt>
                <c:pt idx="129">
                  <c:v>3.3112513663981331E-2</c:v>
                </c:pt>
                <c:pt idx="130">
                  <c:v>3.5031803267914136E-2</c:v>
                </c:pt>
                <c:pt idx="131">
                  <c:v>3.6725348182317742E-2</c:v>
                </c:pt>
                <c:pt idx="132">
                  <c:v>4.3283353236649162E-2</c:v>
                </c:pt>
                <c:pt idx="133">
                  <c:v>6.6419904620093159E-2</c:v>
                </c:pt>
                <c:pt idx="134">
                  <c:v>9.0631109526445347E-2</c:v>
                </c:pt>
                <c:pt idx="135">
                  <c:v>0.11024540070580685</c:v>
                </c:pt>
                <c:pt idx="136">
                  <c:v>0.11380688515020147</c:v>
                </c:pt>
                <c:pt idx="137">
                  <c:v>0.11456791743799694</c:v>
                </c:pt>
                <c:pt idx="138">
                  <c:v>0.13045076053966601</c:v>
                </c:pt>
                <c:pt idx="139">
                  <c:v>0.15262052170948462</c:v>
                </c:pt>
                <c:pt idx="140">
                  <c:v>0.15418831450021234</c:v>
                </c:pt>
                <c:pt idx="141">
                  <c:v>0.18307890476769645</c:v>
                </c:pt>
                <c:pt idx="142">
                  <c:v>0.20633028129939762</c:v>
                </c:pt>
                <c:pt idx="143">
                  <c:v>0.21095927456252353</c:v>
                </c:pt>
                <c:pt idx="144">
                  <c:v>0.23386294557126394</c:v>
                </c:pt>
                <c:pt idx="145">
                  <c:v>0.23642210228608346</c:v>
                </c:pt>
                <c:pt idx="146">
                  <c:v>0.25908667272261998</c:v>
                </c:pt>
                <c:pt idx="147">
                  <c:v>0.26773256719632399</c:v>
                </c:pt>
                <c:pt idx="148">
                  <c:v>0.27109686674679406</c:v>
                </c:pt>
                <c:pt idx="149">
                  <c:v>0.27683057788111376</c:v>
                </c:pt>
                <c:pt idx="150">
                  <c:v>0.2775360635872795</c:v>
                </c:pt>
                <c:pt idx="151">
                  <c:v>0.29237219831050848</c:v>
                </c:pt>
                <c:pt idx="152">
                  <c:v>0.29732162189292199</c:v>
                </c:pt>
                <c:pt idx="153">
                  <c:v>0.33096171849441353</c:v>
                </c:pt>
                <c:pt idx="154">
                  <c:v>0.33503709862352282</c:v>
                </c:pt>
                <c:pt idx="155">
                  <c:v>0.33963646450572599</c:v>
                </c:pt>
                <c:pt idx="156">
                  <c:v>0.35343343401188859</c:v>
                </c:pt>
                <c:pt idx="157">
                  <c:v>0.35718222031404823</c:v>
                </c:pt>
                <c:pt idx="158">
                  <c:v>0.36012179334504429</c:v>
                </c:pt>
                <c:pt idx="159">
                  <c:v>0.36884517253717913</c:v>
                </c:pt>
                <c:pt idx="160">
                  <c:v>0.37181856042263289</c:v>
                </c:pt>
                <c:pt idx="161">
                  <c:v>0.37210839191953182</c:v>
                </c:pt>
                <c:pt idx="162">
                  <c:v>0.37283511477059</c:v>
                </c:pt>
                <c:pt idx="163">
                  <c:v>0.37938410406549117</c:v>
                </c:pt>
                <c:pt idx="164">
                  <c:v>0.40427111933093124</c:v>
                </c:pt>
                <c:pt idx="165">
                  <c:v>0.41883253799560943</c:v>
                </c:pt>
                <c:pt idx="166">
                  <c:v>0.43713415905002267</c:v>
                </c:pt>
                <c:pt idx="167">
                  <c:v>0.44669147479259674</c:v>
                </c:pt>
                <c:pt idx="168">
                  <c:v>0.44779996012457418</c:v>
                </c:pt>
                <c:pt idx="169">
                  <c:v>0.45311193139369882</c:v>
                </c:pt>
                <c:pt idx="170">
                  <c:v>0.46314152537393494</c:v>
                </c:pt>
                <c:pt idx="171">
                  <c:v>0.46945719511930833</c:v>
                </c:pt>
                <c:pt idx="172">
                  <c:v>0.47480916835093517</c:v>
                </c:pt>
                <c:pt idx="173">
                  <c:v>0.47820350841330345</c:v>
                </c:pt>
                <c:pt idx="174">
                  <c:v>0.49987292431440072</c:v>
                </c:pt>
                <c:pt idx="175">
                  <c:v>0.50826688217521077</c:v>
                </c:pt>
                <c:pt idx="176">
                  <c:v>0.51029126639999534</c:v>
                </c:pt>
                <c:pt idx="177">
                  <c:v>0.5166863398736421</c:v>
                </c:pt>
                <c:pt idx="178">
                  <c:v>0.5255781499839508</c:v>
                </c:pt>
                <c:pt idx="179">
                  <c:v>0.54446948382560034</c:v>
                </c:pt>
                <c:pt idx="180">
                  <c:v>0.55047958056587198</c:v>
                </c:pt>
                <c:pt idx="181">
                  <c:v>0.56406967959246834</c:v>
                </c:pt>
                <c:pt idx="182">
                  <c:v>0.57622114565084503</c:v>
                </c:pt>
                <c:pt idx="183">
                  <c:v>0.5804855508295681</c:v>
                </c:pt>
                <c:pt idx="184">
                  <c:v>0.58360078351009459</c:v>
                </c:pt>
                <c:pt idx="185">
                  <c:v>0.59803071839418398</c:v>
                </c:pt>
                <c:pt idx="186">
                  <c:v>0.6053995155400298</c:v>
                </c:pt>
                <c:pt idx="187">
                  <c:v>0.60982150981307148</c:v>
                </c:pt>
                <c:pt idx="188">
                  <c:v>0.61602584232207203</c:v>
                </c:pt>
                <c:pt idx="189">
                  <c:v>0.65178527925117669</c:v>
                </c:pt>
                <c:pt idx="190">
                  <c:v>0.65737060019311611</c:v>
                </c:pt>
                <c:pt idx="191">
                  <c:v>0.67989363208828346</c:v>
                </c:pt>
                <c:pt idx="192">
                  <c:v>0.68214634624698933</c:v>
                </c:pt>
                <c:pt idx="193">
                  <c:v>0.71316015399530897</c:v>
                </c:pt>
                <c:pt idx="194">
                  <c:v>0.71732354223756234</c:v>
                </c:pt>
                <c:pt idx="195">
                  <c:v>0.74216437117814849</c:v>
                </c:pt>
                <c:pt idx="196">
                  <c:v>0.82710223677201056</c:v>
                </c:pt>
                <c:pt idx="197">
                  <c:v>0.90596769029842072</c:v>
                </c:pt>
                <c:pt idx="198">
                  <c:v>0.92833517033713298</c:v>
                </c:pt>
                <c:pt idx="199">
                  <c:v>0.93119068115933779</c:v>
                </c:pt>
              </c:numCache>
            </c:numRef>
          </c:xVal>
          <c:yVal>
            <c:numRef>
              <c:f>Генерация!$G$19:$G$218</c:f>
              <c:numCache>
                <c:formatCode>General</c:formatCode>
                <c:ptCount val="200"/>
                <c:pt idx="0">
                  <c:v>-5.9902132430681343</c:v>
                </c:pt>
                <c:pt idx="1">
                  <c:v>-4.8890904866781719</c:v>
                </c:pt>
                <c:pt idx="2">
                  <c:v>-4.3757438363018375</c:v>
                </c:pt>
                <c:pt idx="3">
                  <c:v>-4.036739917763672</c:v>
                </c:pt>
                <c:pt idx="4">
                  <c:v>-3.7828830544699525</c:v>
                </c:pt>
                <c:pt idx="5">
                  <c:v>-3.5796590717121393</c:v>
                </c:pt>
                <c:pt idx="6">
                  <c:v>-3.4100407468584781</c:v>
                </c:pt>
                <c:pt idx="7">
                  <c:v>-3.2643646080675723</c:v>
                </c:pt>
                <c:pt idx="8">
                  <c:v>-3.1366150114571418</c:v>
                </c:pt>
                <c:pt idx="9">
                  <c:v>-3.0227916591269595</c:v>
                </c:pt>
                <c:pt idx="10">
                  <c:v>-2.9200991131881748</c:v>
                </c:pt>
                <c:pt idx="11">
                  <c:v>-2.8265067692686845</c:v>
                </c:pt>
                <c:pt idx="12">
                  <c:v>-2.7404930065103561</c:v>
                </c:pt>
                <c:pt idx="13">
                  <c:v>-2.660888112040019</c:v>
                </c:pt>
                <c:pt idx="14">
                  <c:v>-2.586773482130182</c:v>
                </c:pt>
                <c:pt idx="15">
                  <c:v>-2.5174145143285243</c:v>
                </c:pt>
                <c:pt idx="16">
                  <c:v>-2.4522145201488259</c:v>
                </c:pt>
                <c:pt idx="17">
                  <c:v>-2.3906822207378635</c:v>
                </c:pt>
                <c:pt idx="18">
                  <c:v>-2.3324082878999985</c:v>
                </c:pt>
                <c:pt idx="19">
                  <c:v>-2.2770480684822187</c:v>
                </c:pt>
                <c:pt idx="20">
                  <c:v>-2.2243086338838456</c:v>
                </c:pt>
                <c:pt idx="21">
                  <c:v>-2.1739389170098145</c:v>
                </c:pt>
                <c:pt idx="22">
                  <c:v>-2.1257220934488861</c:v>
                </c:pt>
                <c:pt idx="23">
                  <c:v>-2.0794696206765662</c:v>
                </c:pt>
                <c:pt idx="24">
                  <c:v>-2.0350165202920896</c:v>
                </c:pt>
                <c:pt idx="25">
                  <c:v>-1.9922176046419591</c:v>
                </c:pt>
                <c:pt idx="26">
                  <c:v>-1.9509444296801084</c:v>
                </c:pt>
                <c:pt idx="27">
                  <c:v>-1.9110828125322226</c:v>
                </c:pt>
                <c:pt idx="28">
                  <c:v>-1.8725307926543195</c:v>
                </c:pt>
                <c:pt idx="29">
                  <c:v>-1.8351969447357783</c:v>
                </c:pt>
                <c:pt idx="30">
                  <c:v>-1.7989989729466325</c:v>
                </c:pt>
                <c:pt idx="31">
                  <c:v>-1.7638625320383154</c:v>
                </c:pt>
                <c:pt idx="32">
                  <c:v>-1.7297202327356458</c:v>
                </c:pt>
                <c:pt idx="33">
                  <c:v>-1.6965107978924019</c:v>
                </c:pt>
                <c:pt idx="34">
                  <c:v>-1.6641783427900307</c:v>
                </c:pt>
                <c:pt idx="35">
                  <c:v>-1.6326717582863581</c:v>
                </c:pt>
                <c:pt idx="36">
                  <c:v>-1.6019441796638478</c:v>
                </c:pt>
                <c:pt idx="37">
                  <c:v>-1.5719525272733841</c:v>
                </c:pt>
                <c:pt idx="38">
                  <c:v>-1.5426571076321083</c:v>
                </c:pt>
                <c:pt idx="39">
                  <c:v>-1.5140212656704646</c:v>
                </c:pt>
                <c:pt idx="40">
                  <c:v>-1.4860110804526849</c:v>
                </c:pt>
                <c:pt idx="41">
                  <c:v>-1.4585950980059987</c:v>
                </c:pt>
                <c:pt idx="42">
                  <c:v>-1.4317440959550627</c:v>
                </c:pt>
                <c:pt idx="43">
                  <c:v>-1.4054308755217908</c:v>
                </c:pt>
                <c:pt idx="44">
                  <c:v>-1.3796300771573484</c:v>
                </c:pt>
                <c:pt idx="45">
                  <c:v>-1.354318016653995</c:v>
                </c:pt>
                <c:pt idx="46">
                  <c:v>-1.3294725390643032</c:v>
                </c:pt>
                <c:pt idx="47">
                  <c:v>-1.3050728881534241</c:v>
                </c:pt>
                <c:pt idx="48">
                  <c:v>-1.2810995894418331</c:v>
                </c:pt>
                <c:pt idx="49">
                  <c:v>-1.2575343451735517</c:v>
                </c:pt>
                <c:pt idx="50">
                  <c:v>-1.2343599397780145</c:v>
                </c:pt>
                <c:pt idx="51">
                  <c:v>-1.2115601545902712</c:v>
                </c:pt>
                <c:pt idx="52">
                  <c:v>-1.189119690760583</c:v>
                </c:pt>
                <c:pt idx="53">
                  <c:v>-1.1670240994256087</c:v>
                </c:pt>
                <c:pt idx="54">
                  <c:v>-1.1452597183337156</c:v>
                </c:pt>
                <c:pt idx="55">
                  <c:v>-1.1238136142196649</c:v>
                </c:pt>
                <c:pt idx="56">
                  <c:v>-1.1026735303120592</c:v>
                </c:pt>
                <c:pt idx="57">
                  <c:v>-1.0818278384326196</c:v>
                </c:pt>
                <c:pt idx="58">
                  <c:v>-1.0612654952116674</c:v>
                </c:pt>
                <c:pt idx="59">
                  <c:v>-1.0409760020005685</c:v>
                </c:pt>
                <c:pt idx="60">
                  <c:v>-1.0209493681108242</c:v>
                </c:pt>
                <c:pt idx="61">
                  <c:v>-1.0011760770519469</c:v>
                </c:pt>
                <c:pt idx="62">
                  <c:v>-0.9816470554772615</c:v>
                </c:pt>
                <c:pt idx="63">
                  <c:v>-0.96235364457907291</c:v>
                </c:pt>
                <c:pt idx="64">
                  <c:v>-0.94328757370288141</c:v>
                </c:pt>
                <c:pt idx="65">
                  <c:v>-0.92444093597511734</c:v>
                </c:pt>
                <c:pt idx="66">
                  <c:v>-0.90580616576062267</c:v>
                </c:pt>
                <c:pt idx="67">
                  <c:v>-0.88737601778528641</c:v>
                </c:pt>
                <c:pt idx="68">
                  <c:v>-0.86914354777614167</c:v>
                </c:pt>
                <c:pt idx="69">
                  <c:v>-0.85110209448618646</c:v>
                </c:pt>
                <c:pt idx="70">
                  <c:v>-0.83324526298441892</c:v>
                </c:pt>
                <c:pt idx="71">
                  <c:v>-0.81556690910333662</c:v>
                </c:pt>
                <c:pt idx="72">
                  <c:v>-0.79806112494655324</c:v>
                </c:pt>
                <c:pt idx="73">
                  <c:v>-0.78072222536851976</c:v>
                </c:pt>
                <c:pt idx="74">
                  <c:v>-0.76354473534656786</c:v>
                </c:pt>
                <c:pt idx="75">
                  <c:v>-0.74652337817293901</c:v>
                </c:pt>
                <c:pt idx="76">
                  <c:v>-0.72965306440102851</c:v>
                </c:pt>
                <c:pt idx="77">
                  <c:v>-0.71292888148604305</c:v>
                </c:pt>
                <c:pt idx="78">
                  <c:v>-0.69634608406553622</c:v>
                </c:pt>
                <c:pt idx="79">
                  <c:v>-0.67990008483010489</c:v>
                </c:pt>
                <c:pt idx="80">
                  <c:v>-0.66358644593876992</c:v>
                </c:pt>
                <c:pt idx="81">
                  <c:v>-0.64740087093747456</c:v>
                </c:pt>
                <c:pt idx="82">
                  <c:v>-0.63133919714256803</c:v>
                </c:pt>
                <c:pt idx="83">
                  <c:v>-0.61539738845432712</c:v>
                </c:pt>
                <c:pt idx="84">
                  <c:v>-0.59957152856836604</c:v>
                </c:pt>
                <c:pt idx="85">
                  <c:v>-0.58385781455537589</c:v>
                </c:pt>
                <c:pt idx="86">
                  <c:v>-0.56825255078194159</c:v>
                </c:pt>
                <c:pt idx="87">
                  <c:v>-0.55275214314729293</c:v>
                </c:pt>
                <c:pt idx="88">
                  <c:v>-0.53735309361274097</c:v>
                </c:pt>
                <c:pt idx="89">
                  <c:v>-0.52205199500228816</c:v>
                </c:pt>
                <c:pt idx="90">
                  <c:v>-0.50684552605445554</c:v>
                </c:pt>
                <c:pt idx="91">
                  <c:v>-0.49173044670679678</c:v>
                </c:pt>
                <c:pt idx="92">
                  <c:v>-0.47670359359585346</c:v>
                </c:pt>
                <c:pt idx="93">
                  <c:v>-0.46176187575647992</c:v>
                </c:pt>
                <c:pt idx="94">
                  <c:v>-0.44690227050551634</c:v>
                </c:pt>
                <c:pt idx="95">
                  <c:v>-0.43212181949576084</c:v>
                </c:pt>
                <c:pt idx="96">
                  <c:v>-0.41741762492705403</c:v>
                </c:pt>
                <c:pt idx="97">
                  <c:v>-0.40278684590207275</c:v>
                </c:pt>
                <c:pt idx="98">
                  <c:v>-0.38822669491515416</c:v>
                </c:pt>
                <c:pt idx="99">
                  <c:v>-0.37373443446308546</c:v>
                </c:pt>
                <c:pt idx="100">
                  <c:v>-0.35930737376740107</c:v>
                </c:pt>
                <c:pt idx="101">
                  <c:v>-0.34494286559820364</c:v>
                </c:pt>
                <c:pt idx="102">
                  <c:v>-0.33063830319001797</c:v>
                </c:pt>
                <c:pt idx="103">
                  <c:v>-0.31639111724055896</c:v>
                </c:pt>
                <c:pt idx="104">
                  <c:v>-0.30219877298366338</c:v>
                </c:pt>
                <c:pt idx="105">
                  <c:v>-0.28805876732793506</c:v>
                </c:pt>
                <c:pt idx="106">
                  <c:v>-0.27396862605290673</c:v>
                </c:pt>
                <c:pt idx="107">
                  <c:v>-0.25992590105473895</c:v>
                </c:pt>
                <c:pt idx="108">
                  <c:v>-0.24592816763364808</c:v>
                </c:pt>
                <c:pt idx="109">
                  <c:v>-0.23197302181538046</c:v>
                </c:pt>
                <c:pt idx="110">
                  <c:v>-0.21805807769913965</c:v>
                </c:pt>
                <c:pt idx="111">
                  <c:v>-0.20418096482442166</c:v>
                </c:pt>
                <c:pt idx="112">
                  <c:v>-0.19033932554921443</c:v>
                </c:pt>
                <c:pt idx="113">
                  <c:v>-0.17653081243198501</c:v>
                </c:pt>
                <c:pt idx="114">
                  <c:v>-0.16275308560979859</c:v>
                </c:pt>
                <c:pt idx="115">
                  <c:v>-0.14900381016478748</c:v>
                </c:pt>
                <c:pt idx="116">
                  <c:v>-0.13528065347102428</c:v>
                </c:pt>
                <c:pt idx="117">
                  <c:v>-0.12158128251363515</c:v>
                </c:pt>
                <c:pt idx="118">
                  <c:v>-0.10790336117172157</c:v>
                </c:pt>
                <c:pt idx="119">
                  <c:v>-9.4244547456341976E-2</c:v>
                </c:pt>
                <c:pt idx="120">
                  <c:v>-8.0602490694424031E-2</c:v>
                </c:pt>
                <c:pt idx="121">
                  <c:v>-6.6974828649042542E-2</c:v>
                </c:pt>
                <c:pt idx="122">
                  <c:v>-5.3359184565988885E-2</c:v>
                </c:pt>
                <c:pt idx="123">
                  <c:v>-3.9753164135981955E-2</c:v>
                </c:pt>
                <c:pt idx="124">
                  <c:v>-2.6154352361210508E-2</c:v>
                </c:pt>
                <c:pt idx="125">
                  <c:v>-1.2560310314152416E-2</c:v>
                </c:pt>
                <c:pt idx="126">
                  <c:v>1.0314282242276103E-3</c:v>
                </c:pt>
                <c:pt idx="127">
                  <c:v>1.4623360260745987E-2</c:v>
                </c:pt>
                <c:pt idx="128">
                  <c:v>2.8218017235648835E-2</c:v>
                </c:pt>
                <c:pt idx="129">
                  <c:v>4.1817968833756797E-2</c:v>
                </c:pt>
                <c:pt idx="130">
                  <c:v>5.542582697856098E-2</c:v>
                </c:pt>
                <c:pt idx="131">
                  <c:v>6.9044250028251528E-2</c:v>
                </c:pt>
                <c:pt idx="132">
                  <c:v>8.2675947194345123E-2</c:v>
                </c:pt>
                <c:pt idx="133">
                  <c:v>9.6323683205497224E-2</c:v>
                </c:pt>
                <c:pt idx="134">
                  <c:v>0.10999028324122387</c:v>
                </c:pt>
                <c:pt idx="135">
                  <c:v>0.12367863816267488</c:v>
                </c:pt>
                <c:pt idx="136">
                  <c:v>0.13739171007031384</c:v>
                </c:pt>
                <c:pt idx="137">
                  <c:v>0.1511325382214278</c:v>
                </c:pt>
                <c:pt idx="138">
                  <c:v>0.16490424534384454</c:v>
                </c:pt>
                <c:pt idx="139">
                  <c:v>0.17871004438614224</c:v>
                </c:pt>
                <c:pt idx="140">
                  <c:v>0.19255324574906174</c:v>
                </c:pt>
                <c:pt idx="141">
                  <c:v>0.20643726504784957</c:v>
                </c:pt>
                <c:pt idx="142">
                  <c:v>0.22036563146095317</c:v>
                </c:pt>
                <c:pt idx="143">
                  <c:v>0.2343419967269757</c:v>
                </c:pt>
                <c:pt idx="144">
                  <c:v>0.24837014485919459</c:v>
                </c:pt>
                <c:pt idx="145">
                  <c:v>0.26245400265539054</c:v>
                </c:pt>
                <c:pt idx="146">
                  <c:v>0.27659765109040996</c:v>
                </c:pt>
                <c:pt idx="147">
                  <c:v>0.29080533768998645</c:v>
                </c:pt>
                <c:pt idx="148">
                  <c:v>0.30508148999711771</c:v>
                </c:pt>
                <c:pt idx="149">
                  <c:v>0.31943073025702612</c:v>
                </c:pt>
                <c:pt idx="150">
                  <c:v>0.33385789146376288</c:v>
                </c:pt>
                <c:pt idx="151">
                  <c:v>0.34836803493126156</c:v>
                </c:pt>
                <c:pt idx="152">
                  <c:v>0.3629664695746081</c:v>
                </c:pt>
                <c:pt idx="153">
                  <c:v>0.37765877311406615</c:v>
                </c:pt>
                <c:pt idx="154">
                  <c:v>0.39245081544571248</c:v>
                </c:pt>
                <c:pt idx="155">
                  <c:v>0.40734878445928152</c:v>
                </c:pt>
                <c:pt idx="156">
                  <c:v>0.42235921462707882</c:v>
                </c:pt>
                <c:pt idx="157">
                  <c:v>0.43748901873893642</c:v>
                </c:pt>
                <c:pt idx="158">
                  <c:v>0.4527455232187827</c:v>
                </c:pt>
                <c:pt idx="159">
                  <c:v>0.46813650753053659</c:v>
                </c:pt>
                <c:pt idx="160">
                  <c:v>0.48367024826723176</c:v>
                </c:pt>
                <c:pt idx="161">
                  <c:v>0.49935556862072594</c:v>
                </c:pt>
                <c:pt idx="162">
                  <c:v>0.51520189405401418</c:v>
                </c:pt>
                <c:pt idx="163">
                  <c:v>0.5312193151491319</c:v>
                </c:pt>
                <c:pt idx="164">
                  <c:v>0.54741865878729645</c:v>
                </c:pt>
                <c:pt idx="165">
                  <c:v>0.56381156904253527</c:v>
                </c:pt>
                <c:pt idx="166">
                  <c:v>0.58041059944618079</c:v>
                </c:pt>
                <c:pt idx="167">
                  <c:v>0.59722931862101669</c:v>
                </c:pt>
                <c:pt idx="168">
                  <c:v>0.61428243170849217</c:v>
                </c:pt>
                <c:pt idx="169">
                  <c:v>0.6315859205439146</c:v>
                </c:pt>
                <c:pt idx="170">
                  <c:v>0.64915720620424733</c:v>
                </c:pt>
                <c:pt idx="171">
                  <c:v>0.66701533840302207</c:v>
                </c:pt>
                <c:pt idx="172">
                  <c:v>0.68518121729359216</c:v>
                </c:pt>
                <c:pt idx="173">
                  <c:v>0.70367785464271726</c:v>
                </c:pt>
                <c:pt idx="174">
                  <c:v>0.72253068315762647</c:v>
                </c:pt>
                <c:pt idx="175">
                  <c:v>0.74176792513933421</c:v>
                </c:pt>
                <c:pt idx="176">
                  <c:v>0.76142103480163703</c:v>
                </c:pt>
                <c:pt idx="177">
                  <c:v>0.7815252328364084</c:v>
                </c:pt>
                <c:pt idx="178">
                  <c:v>0.80212015755168553</c:v>
                </c:pt>
                <c:pt idx="179">
                  <c:v>0.82325066479065268</c:v>
                </c:pt>
                <c:pt idx="180">
                  <c:v>0.8449678197975925</c:v>
                </c:pt>
                <c:pt idx="181">
                  <c:v>0.86733013965746653</c:v>
                </c:pt>
                <c:pt idx="182">
                  <c:v>0.89040516710281448</c:v>
                </c:pt>
                <c:pt idx="183">
                  <c:v>0.9142714888310205</c:v>
                </c:pt>
                <c:pt idx="184">
                  <c:v>0.93902135961489452</c:v>
                </c:pt>
                <c:pt idx="185">
                  <c:v>0.96476416669833664</c:v>
                </c:pt>
                <c:pt idx="186">
                  <c:v>0.99163108303247027</c:v>
                </c:pt>
                <c:pt idx="187">
                  <c:v>1.0197814405382262</c:v>
                </c:pt>
                <c:pt idx="188">
                  <c:v>1.0494116561806741</c:v>
                </c:pt>
                <c:pt idx="189">
                  <c:v>1.0807680596483138</c:v>
                </c:pt>
                <c:pt idx="190">
                  <c:v>1.1141658911536441</c:v>
                </c:pt>
                <c:pt idx="191">
                  <c:v>1.150018457651476</c:v>
                </c:pt>
                <c:pt idx="192">
                  <c:v>1.1888838401218795</c:v>
                </c:pt>
                <c:pt idx="193">
                  <c:v>1.2315437650257282</c:v>
                </c:pt>
                <c:pt idx="194">
                  <c:v>1.2791459354112349</c:v>
                </c:pt>
                <c:pt idx="195">
                  <c:v>1.3334841193206937</c:v>
                </c:pt>
                <c:pt idx="196">
                  <c:v>1.3976185987339171</c:v>
                </c:pt>
                <c:pt idx="197">
                  <c:v>1.4775113193551415</c:v>
                </c:pt>
                <c:pt idx="198">
                  <c:v>1.5877754173773615</c:v>
                </c:pt>
                <c:pt idx="199">
                  <c:v>1.7903358809248975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CE-43AF-AFA7-F73EBA17F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24864"/>
        <c:axId val="140326784"/>
      </c:scatterChart>
      <c:valAx>
        <c:axId val="1403248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90418124934383204"/>
              <c:y val="6.6661592865511045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rgbClr val="002060"/>
                </a:solidFill>
              </a:defRPr>
            </a:pPr>
            <a:endParaRPr lang="ru-RU"/>
          </a:p>
        </c:txPr>
        <c:crossAx val="140326784"/>
        <c:crosses val="autoZero"/>
        <c:crossBetween val="midCat"/>
      </c:valAx>
      <c:valAx>
        <c:axId val="140326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22225"/>
        </c:spPr>
        <c:txPr>
          <a:bodyPr/>
          <a:lstStyle/>
          <a:p>
            <a:pPr>
              <a:defRPr>
                <a:solidFill>
                  <a:srgbClr val="002060"/>
                </a:solidFill>
              </a:defRPr>
            </a:pPr>
            <a:endParaRPr lang="ru-RU"/>
          </a:p>
        </c:txPr>
        <c:crossAx val="1403248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Генерация!$I$36</c:f>
          <c:strCache>
            <c:ptCount val="1"/>
            <c:pt idx="0">
              <c:v>Сравнение частотной гистограммы и нормированной плотности вероятности модельного распределения Вейбулла W(1,5; 1)</c:v>
            </c:pt>
          </c:strCache>
        </c:strRef>
      </c:tx>
      <c:layout>
        <c:manualLayout>
          <c:xMode val="edge"/>
          <c:yMode val="edge"/>
          <c:x val="0.11582279487791299"/>
          <c:y val="1.1764705882352941E-2"/>
        </c:manualLayout>
      </c:layout>
      <c:overlay val="0"/>
      <c:txPr>
        <a:bodyPr/>
        <a:lstStyle/>
        <a:p>
          <a:pPr>
            <a:defRPr sz="1100" b="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422518846972866E-2"/>
          <c:y val="0.14855982708043849"/>
          <c:w val="0.88448792231885387"/>
          <c:h val="0.6010365910143584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Генерация!$K$17</c:f>
              <c:strCache>
                <c:ptCount val="1"/>
                <c:pt idx="0">
                  <c:v>Частота (выборка)</c:v>
                </c:pt>
              </c:strCache>
            </c:strRef>
          </c:tx>
          <c:invertIfNegative val="0"/>
          <c:val>
            <c:numRef>
              <c:f>Генерация!$K$19:$K$33</c:f>
              <c:numCache>
                <c:formatCode>General</c:formatCode>
                <c:ptCount val="15"/>
                <c:pt idx="0">
                  <c:v>2</c:v>
                </c:pt>
                <c:pt idx="1">
                  <c:v>15</c:v>
                </c:pt>
                <c:pt idx="2">
                  <c:v>24</c:v>
                </c:pt>
                <c:pt idx="3">
                  <c:v>34</c:v>
                </c:pt>
                <c:pt idx="4">
                  <c:v>20</c:v>
                </c:pt>
                <c:pt idx="5">
                  <c:v>26</c:v>
                </c:pt>
                <c:pt idx="6">
                  <c:v>17</c:v>
                </c:pt>
                <c:pt idx="7">
                  <c:v>11</c:v>
                </c:pt>
                <c:pt idx="8">
                  <c:v>16</c:v>
                </c:pt>
                <c:pt idx="9">
                  <c:v>13</c:v>
                </c:pt>
                <c:pt idx="10">
                  <c:v>11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7-4612-8C00-AA8D5C3EB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454528"/>
        <c:axId val="140460800"/>
      </c:barChart>
      <c:lineChart>
        <c:grouping val="standard"/>
        <c:varyColors val="0"/>
        <c:ser>
          <c:idx val="0"/>
          <c:order val="0"/>
          <c:tx>
            <c:strRef>
              <c:f>Генерация!$O$17</c:f>
              <c:strCache>
                <c:ptCount val="1"/>
                <c:pt idx="0">
                  <c:v>Частота (модельное распределение)</c:v>
                </c:pt>
              </c:strCache>
            </c:strRef>
          </c:tx>
          <c:marker>
            <c:symbol val="circle"/>
            <c:size val="5"/>
          </c:marker>
          <c:cat>
            <c:strRef>
              <c:f>Генерация!$I$19:$I$33</c:f>
              <c:strCache>
                <c:ptCount val="15"/>
                <c:pt idx="0">
                  <c:v>0-0,05</c:v>
                </c:pt>
                <c:pt idx="1">
                  <c:v>0,05-0,23</c:v>
                </c:pt>
                <c:pt idx="2">
                  <c:v>0,23-0,41</c:v>
                </c:pt>
                <c:pt idx="3">
                  <c:v>0,41-0,59</c:v>
                </c:pt>
                <c:pt idx="4">
                  <c:v>0,59-0,77</c:v>
                </c:pt>
                <c:pt idx="5">
                  <c:v>0,77-0,96</c:v>
                </c:pt>
                <c:pt idx="6">
                  <c:v>0,96-1,14</c:v>
                </c:pt>
                <c:pt idx="7">
                  <c:v>1,14-1,32</c:v>
                </c:pt>
                <c:pt idx="8">
                  <c:v>1,32-1,5</c:v>
                </c:pt>
                <c:pt idx="9">
                  <c:v>1,5-1,68</c:v>
                </c:pt>
                <c:pt idx="10">
                  <c:v>1,68-1,86</c:v>
                </c:pt>
                <c:pt idx="11">
                  <c:v>1,86-2,04</c:v>
                </c:pt>
                <c:pt idx="12">
                  <c:v>2,04-2,22</c:v>
                </c:pt>
                <c:pt idx="13">
                  <c:v>2,22-2,4</c:v>
                </c:pt>
                <c:pt idx="14">
                  <c:v>&gt;2,4</c:v>
                </c:pt>
              </c:strCache>
            </c:strRef>
          </c:cat>
          <c:val>
            <c:numRef>
              <c:f>Генерация!$O$19:$O$33</c:f>
              <c:numCache>
                <c:formatCode>0.0000</c:formatCode>
                <c:ptCount val="15"/>
                <c:pt idx="0">
                  <c:v>2.2236144323316003</c:v>
                </c:pt>
                <c:pt idx="1">
                  <c:v>18.800763343009088</c:v>
                </c:pt>
                <c:pt idx="2">
                  <c:v>25.468054685567243</c:v>
                </c:pt>
                <c:pt idx="3">
                  <c:v>26.853451151411001</c:v>
                </c:pt>
                <c:pt idx="4">
                  <c:v>25.45854897650711</c:v>
                </c:pt>
                <c:pt idx="5">
                  <c:v>22.576820344500337</c:v>
                </c:pt>
                <c:pt idx="6">
                  <c:v>19.060631569156406</c:v>
                </c:pt>
                <c:pt idx="7">
                  <c:v>15.469866093607877</c:v>
                </c:pt>
                <c:pt idx="8">
                  <c:v>12.144155214580765</c:v>
                </c:pt>
                <c:pt idx="9">
                  <c:v>9.2596940313798282</c:v>
                </c:pt>
                <c:pt idx="10">
                  <c:v>6.878523130298464</c:v>
                </c:pt>
                <c:pt idx="11">
                  <c:v>4.9896201613614632</c:v>
                </c:pt>
                <c:pt idx="12">
                  <c:v>3.5408276784163695</c:v>
                </c:pt>
                <c:pt idx="13">
                  <c:v>2.4617735296889931</c:v>
                </c:pt>
                <c:pt idx="14">
                  <c:v>2.8032448675309629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377-4612-8C00-AA8D5C3EB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54528"/>
        <c:axId val="140460800"/>
      </c:lineChart>
      <c:catAx>
        <c:axId val="14045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1.9356136632653757E-3"/>
              <c:y val="0.93877072718851318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40460800"/>
        <c:crosses val="autoZero"/>
        <c:auto val="1"/>
        <c:lblAlgn val="ctr"/>
        <c:lblOffset val="100"/>
        <c:noMultiLvlLbl val="0"/>
      </c:catAx>
      <c:valAx>
        <c:axId val="140460800"/>
        <c:scaling>
          <c:orientation val="minMax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404545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Генерация!$I$58</c:f>
          <c:strCache>
            <c:ptCount val="1"/>
            <c:pt idx="0">
              <c:v>Сравнение модельного распределения W_model(1,5; 1) и распределения с оцененными параметрами W_estim(1,47; 1,04)</c:v>
            </c:pt>
          </c:strCache>
        </c:strRef>
      </c:tx>
      <c:overlay val="0"/>
      <c:txPr>
        <a:bodyPr/>
        <a:lstStyle/>
        <a:p>
          <a:pPr>
            <a:defRPr sz="1100" b="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422518846972866E-2"/>
          <c:y val="0.17208923884514435"/>
          <c:w val="0.88448792231885387"/>
          <c:h val="0.66378168905357415"/>
        </c:manualLayout>
      </c:layout>
      <c:lineChart>
        <c:grouping val="standard"/>
        <c:varyColors val="0"/>
        <c:ser>
          <c:idx val="0"/>
          <c:order val="0"/>
          <c:tx>
            <c:strRef>
              <c:f>Генерация!$Q$17</c:f>
              <c:strCache>
                <c:ptCount val="1"/>
                <c:pt idx="0">
                  <c:v>Модельное распределение</c:v>
                </c:pt>
              </c:strCache>
            </c:strRef>
          </c:tx>
          <c:marker>
            <c:symbol val="circle"/>
            <c:size val="5"/>
          </c:marker>
          <c:cat>
            <c:numRef>
              <c:f>Генерация!$J$19:$J$33</c:f>
              <c:numCache>
                <c:formatCode>0.00</c:formatCode>
                <c:ptCount val="15"/>
                <c:pt idx="0" formatCode="General">
                  <c:v>0.05</c:v>
                </c:pt>
                <c:pt idx="1">
                  <c:v>0.23106030306704528</c:v>
                </c:pt>
                <c:pt idx="2">
                  <c:v>0.41212060613409057</c:v>
                </c:pt>
                <c:pt idx="3">
                  <c:v>0.59318090920113586</c:v>
                </c:pt>
                <c:pt idx="4">
                  <c:v>0.77424121226818121</c:v>
                </c:pt>
                <c:pt idx="5">
                  <c:v>0.95530151533522645</c:v>
                </c:pt>
                <c:pt idx="6">
                  <c:v>1.1363618184022717</c:v>
                </c:pt>
                <c:pt idx="7">
                  <c:v>1.3174221214693169</c:v>
                </c:pt>
                <c:pt idx="8">
                  <c:v>1.4984824245363622</c:v>
                </c:pt>
                <c:pt idx="9">
                  <c:v>1.6795427276034074</c:v>
                </c:pt>
                <c:pt idx="10">
                  <c:v>1.8606030306704526</c:v>
                </c:pt>
                <c:pt idx="11">
                  <c:v>2.0416633337374979</c:v>
                </c:pt>
                <c:pt idx="12">
                  <c:v>2.2227236368045431</c:v>
                </c:pt>
                <c:pt idx="13">
                  <c:v>2.4037839398715883</c:v>
                </c:pt>
                <c:pt idx="14">
                  <c:v>2.7659045460056788</c:v>
                </c:pt>
              </c:numCache>
            </c:numRef>
          </c:cat>
          <c:val>
            <c:numRef>
              <c:f>Генерация!$Q$19:$Q$33</c:f>
              <c:numCache>
                <c:formatCode>0.000</c:formatCode>
                <c:ptCount val="15"/>
                <c:pt idx="0">
                  <c:v>0.33168108185513617</c:v>
                </c:pt>
                <c:pt idx="1">
                  <c:v>0.64523484627237115</c:v>
                </c:pt>
                <c:pt idx="2">
                  <c:v>0.7391000272910252</c:v>
                </c:pt>
                <c:pt idx="3">
                  <c:v>0.73160077259423928</c:v>
                </c:pt>
                <c:pt idx="4">
                  <c:v>0.66782226719326954</c:v>
                </c:pt>
                <c:pt idx="5">
                  <c:v>0.57631193682974058</c:v>
                </c:pt>
                <c:pt idx="6">
                  <c:v>0.47616835244333122</c:v>
                </c:pt>
                <c:pt idx="7">
                  <c:v>0.37953042256619801</c:v>
                </c:pt>
                <c:pt idx="8">
                  <c:v>0.29327677226156051</c:v>
                </c:pt>
                <c:pt idx="9">
                  <c:v>0.22048756004888223</c:v>
                </c:pt>
                <c:pt idx="10">
                  <c:v>0.16169877289815707</c:v>
                </c:pt>
                <c:pt idx="11">
                  <c:v>0.11591251272950899</c:v>
                </c:pt>
                <c:pt idx="12">
                  <c:v>8.1350947469041493E-2</c:v>
                </c:pt>
                <c:pt idx="13">
                  <c:v>5.5973697717300389E-2</c:v>
                </c:pt>
                <c:pt idx="14">
                  <c:v>2.5076369703783932E-2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D4-4658-AC3E-CF0F5BE38D7B}"/>
            </c:ext>
          </c:extLst>
        </c:ser>
        <c:ser>
          <c:idx val="1"/>
          <c:order val="1"/>
          <c:tx>
            <c:strRef>
              <c:f>Генерация!$R$17</c:f>
              <c:strCache>
                <c:ptCount val="1"/>
                <c:pt idx="0">
                  <c:v>Распределение с оцененными параметрами</c:v>
                </c:pt>
              </c:strCache>
            </c:strRef>
          </c:tx>
          <c:marker>
            <c:symbol val="circle"/>
            <c:size val="5"/>
          </c:marker>
          <c:cat>
            <c:numRef>
              <c:f>Генерация!$J$19:$J$33</c:f>
              <c:numCache>
                <c:formatCode>0.00</c:formatCode>
                <c:ptCount val="15"/>
                <c:pt idx="0" formatCode="General">
                  <c:v>0.05</c:v>
                </c:pt>
                <c:pt idx="1">
                  <c:v>0.23106030306704528</c:v>
                </c:pt>
                <c:pt idx="2">
                  <c:v>0.41212060613409057</c:v>
                </c:pt>
                <c:pt idx="3">
                  <c:v>0.59318090920113586</c:v>
                </c:pt>
                <c:pt idx="4">
                  <c:v>0.77424121226818121</c:v>
                </c:pt>
                <c:pt idx="5">
                  <c:v>0.95530151533522645</c:v>
                </c:pt>
                <c:pt idx="6">
                  <c:v>1.1363618184022717</c:v>
                </c:pt>
                <c:pt idx="7">
                  <c:v>1.3174221214693169</c:v>
                </c:pt>
                <c:pt idx="8">
                  <c:v>1.4984824245363622</c:v>
                </c:pt>
                <c:pt idx="9">
                  <c:v>1.6795427276034074</c:v>
                </c:pt>
                <c:pt idx="10">
                  <c:v>1.8606030306704526</c:v>
                </c:pt>
                <c:pt idx="11">
                  <c:v>2.0416633337374979</c:v>
                </c:pt>
                <c:pt idx="12">
                  <c:v>2.2227236368045431</c:v>
                </c:pt>
                <c:pt idx="13">
                  <c:v>2.4037839398715883</c:v>
                </c:pt>
                <c:pt idx="14">
                  <c:v>2.7659045460056788</c:v>
                </c:pt>
              </c:numCache>
            </c:numRef>
          </c:cat>
          <c:val>
            <c:numRef>
              <c:f>Генерация!$R$19:$R$33</c:f>
              <c:numCache>
                <c:formatCode>0.000</c:formatCode>
                <c:ptCount val="15"/>
                <c:pt idx="0">
                  <c:v>0.34011201553765058</c:v>
                </c:pt>
                <c:pt idx="1">
                  <c:v>0.6290564836572039</c:v>
                </c:pt>
                <c:pt idx="2">
                  <c:v>0.71063716661117726</c:v>
                </c:pt>
                <c:pt idx="3">
                  <c:v>0.70165942146695104</c:v>
                </c:pt>
                <c:pt idx="4">
                  <c:v>0.64343130490102984</c:v>
                </c:pt>
                <c:pt idx="5">
                  <c:v>0.5608561858753115</c:v>
                </c:pt>
                <c:pt idx="6">
                  <c:v>0.47021511904824964</c:v>
                </c:pt>
                <c:pt idx="7">
                  <c:v>0.38184317881040564</c:v>
                </c:pt>
                <c:pt idx="8">
                  <c:v>0.3017328679160215</c:v>
                </c:pt>
                <c:pt idx="9">
                  <c:v>0.23276921497464809</c:v>
                </c:pt>
                <c:pt idx="10">
                  <c:v>0.17573034110273938</c:v>
                </c:pt>
                <c:pt idx="11">
                  <c:v>0.13007703295751377</c:v>
                </c:pt>
                <c:pt idx="12">
                  <c:v>9.4544621209430718E-2</c:v>
                </c:pt>
                <c:pt idx="13">
                  <c:v>6.7559545468314594E-2</c:v>
                </c:pt>
                <c:pt idx="14">
                  <c:v>3.2910519286495625E-2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3D4-4658-AC3E-CF0F5BE38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02528"/>
        <c:axId val="140504448"/>
      </c:lineChart>
      <c:catAx>
        <c:axId val="1405025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9671013048502624"/>
              <c:y val="1.9169368534815644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40504448"/>
        <c:crosses val="autoZero"/>
        <c:auto val="1"/>
        <c:lblAlgn val="ctr"/>
        <c:lblOffset val="100"/>
        <c:noMultiLvlLbl val="0"/>
      </c:catAx>
      <c:valAx>
        <c:axId val="140504448"/>
        <c:scaling>
          <c:orientation val="minMax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4050252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J$6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4</xdr:row>
      <xdr:rowOff>66675</xdr:rowOff>
    </xdr:from>
    <xdr:to>
      <xdr:col>4</xdr:col>
      <xdr:colOff>266700</xdr:colOff>
      <xdr:row>4</xdr:row>
      <xdr:rowOff>809625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38225"/>
          <a:ext cx="3324225" cy="742950"/>
        </a:xfrm>
        <a:prstGeom prst="rect">
          <a:avLst/>
        </a:prstGeom>
      </xdr:spPr>
    </xdr:pic>
    <xdr:clientData/>
  </xdr:twoCellAnchor>
  <xdr:twoCellAnchor editAs="oneCell">
    <xdr:from>
      <xdr:col>7</xdr:col>
      <xdr:colOff>419100</xdr:colOff>
      <xdr:row>23</xdr:row>
      <xdr:rowOff>76200</xdr:rowOff>
    </xdr:from>
    <xdr:to>
      <xdr:col>12</xdr:col>
      <xdr:colOff>381000</xdr:colOff>
      <xdr:row>28</xdr:row>
      <xdr:rowOff>9525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5" y="5924550"/>
          <a:ext cx="3324225" cy="74295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19</xdr:row>
      <xdr:rowOff>57150</xdr:rowOff>
    </xdr:from>
    <xdr:to>
      <xdr:col>8</xdr:col>
      <xdr:colOff>38100</xdr:colOff>
      <xdr:row>20</xdr:row>
      <xdr:rowOff>28575</xdr:rowOff>
    </xdr:to>
    <xdr:pic>
      <xdr:nvPicPr>
        <xdr:cNvPr id="4" name="Рисунок 3" descr="\gamma_{2}=\frac{\lambda^4\Gamma(1+\frac{4}{k})-4\gamma_{1}\sigma^3\mu-6\mu^2\sigma^2-\mu^4}{\sigma^4}-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4848225"/>
          <a:ext cx="357187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18</xdr:row>
      <xdr:rowOff>9525</xdr:rowOff>
    </xdr:from>
    <xdr:to>
      <xdr:col>6</xdr:col>
      <xdr:colOff>371475</xdr:colOff>
      <xdr:row>19</xdr:row>
      <xdr:rowOff>57150</xdr:rowOff>
    </xdr:to>
    <xdr:pic>
      <xdr:nvPicPr>
        <xdr:cNvPr id="6" name="Рисунок 5" descr="\gamma_1=\frac{\Gamma\left(1+\frac{3}{k}\right)\lambda^3-3\mu\sigma^2-\mu^3}{\sigma^3}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362450"/>
          <a:ext cx="24669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14</xdr:col>
      <xdr:colOff>0</xdr:colOff>
      <xdr:row>34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47</xdr:row>
      <xdr:rowOff>0</xdr:rowOff>
    </xdr:from>
    <xdr:to>
      <xdr:col>14</xdr:col>
      <xdr:colOff>0</xdr:colOff>
      <xdr:row>61</xdr:row>
      <xdr:rowOff>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62</xdr:row>
      <xdr:rowOff>0</xdr:rowOff>
    </xdr:from>
    <xdr:to>
      <xdr:col>14</xdr:col>
      <xdr:colOff>0</xdr:colOff>
      <xdr:row>78</xdr:row>
      <xdr:rowOff>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9</xdr:col>
          <xdr:colOff>0</xdr:colOff>
          <xdr:row>8</xdr:row>
          <xdr:rowOff>171450</xdr:rowOff>
        </xdr:to>
        <xdr:sp macro="" textlink="">
          <xdr:nvSpPr>
            <xdr:cNvPr id="2049" name="Group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Отобразить График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</xdr:row>
          <xdr:rowOff>0</xdr:rowOff>
        </xdr:from>
        <xdr:to>
          <xdr:col>8</xdr:col>
          <xdr:colOff>85725</xdr:colOff>
          <xdr:row>7</xdr:row>
          <xdr:rowOff>28575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Функции распределения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38100</xdr:rowOff>
        </xdr:from>
        <xdr:to>
          <xdr:col>8</xdr:col>
          <xdr:colOff>85725</xdr:colOff>
          <xdr:row>8</xdr:row>
          <xdr:rowOff>66675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Плотности распределения</a:t>
              </a:r>
            </a:p>
          </xdr:txBody>
        </xdr:sp>
        <xdr:clientData/>
      </xdr:twoCellAnchor>
    </mc:Choice>
    <mc:Fallback/>
  </mc:AlternateContent>
  <xdr:twoCellAnchor editAs="oneCell">
    <xdr:from>
      <xdr:col>15</xdr:col>
      <xdr:colOff>66675</xdr:colOff>
      <xdr:row>14</xdr:row>
      <xdr:rowOff>161925</xdr:rowOff>
    </xdr:from>
    <xdr:to>
      <xdr:col>20</xdr:col>
      <xdr:colOff>342900</xdr:colOff>
      <xdr:row>18</xdr:row>
      <xdr:rowOff>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4050" y="3114675"/>
          <a:ext cx="3324225" cy="742950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</xdr:colOff>
      <xdr:row>17</xdr:row>
      <xdr:rowOff>161925</xdr:rowOff>
    </xdr:from>
    <xdr:to>
      <xdr:col>20</xdr:col>
      <xdr:colOff>333375</xdr:colOff>
      <xdr:row>21</xdr:row>
      <xdr:rowOff>142875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5" y="3829050"/>
          <a:ext cx="3324225" cy="742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16</xdr:col>
      <xdr:colOff>0</xdr:colOff>
      <xdr:row>11</xdr:row>
      <xdr:rowOff>161924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36</xdr:row>
      <xdr:rowOff>1</xdr:rowOff>
    </xdr:from>
    <xdr:to>
      <xdr:col>15</xdr:col>
      <xdr:colOff>0</xdr:colOff>
      <xdr:row>56</xdr:row>
      <xdr:rowOff>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58</xdr:row>
      <xdr:rowOff>1</xdr:rowOff>
    </xdr:from>
    <xdr:to>
      <xdr:col>15</xdr:col>
      <xdr:colOff>0</xdr:colOff>
      <xdr:row>78</xdr:row>
      <xdr:rowOff>1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raspredelenie-veybulla-nepreryvnye-raspredelen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vk.com/excel2ru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://excel2.ru/articles/raspredelenie-veybulla-nepreryvnye-raspredelen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xcel2.ru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J2" sqref="J2"/>
    </sheetView>
  </sheetViews>
  <sheetFormatPr defaultRowHeight="12.75" x14ac:dyDescent="0.2"/>
  <cols>
    <col min="1" max="1" width="15.42578125" style="6" customWidth="1"/>
    <col min="2" max="2" width="10.85546875" style="6" customWidth="1"/>
    <col min="3" max="3" width="11.7109375" style="6" customWidth="1"/>
    <col min="4" max="4" width="11.140625" style="6" customWidth="1"/>
    <col min="5" max="6" width="10.85546875" style="6" customWidth="1"/>
    <col min="7" max="10" width="10.7109375" style="6" customWidth="1"/>
    <col min="11" max="261" width="9.140625" style="6"/>
    <col min="262" max="262" width="10" style="6" customWidth="1"/>
    <col min="263" max="342" width="9.140625" style="6"/>
    <col min="343" max="343" width="8.5703125" style="6" customWidth="1"/>
    <col min="344" max="16384" width="9.140625" style="6"/>
  </cols>
  <sheetData>
    <row r="1" spans="1:10" ht="26.25" x14ac:dyDescent="0.2">
      <c r="A1" s="5" t="s">
        <v>7</v>
      </c>
      <c r="B1" s="5"/>
      <c r="C1" s="5"/>
      <c r="D1" s="5"/>
      <c r="E1" s="5"/>
      <c r="F1" s="5"/>
      <c r="G1" s="5"/>
      <c r="H1" s="5"/>
      <c r="I1" s="5"/>
      <c r="J1" s="5"/>
    </row>
    <row r="2" spans="1:10" ht="15.75" x14ac:dyDescent="0.25">
      <c r="A2" s="7" t="s">
        <v>8</v>
      </c>
      <c r="B2" s="8"/>
      <c r="C2" s="8"/>
      <c r="D2" s="8"/>
      <c r="E2" s="8"/>
      <c r="F2" s="8"/>
      <c r="G2" s="8"/>
      <c r="H2" s="8"/>
      <c r="I2" s="8"/>
      <c r="J2" s="73" t="s">
        <v>81</v>
      </c>
    </row>
    <row r="3" spans="1:10" ht="18.75" x14ac:dyDescent="0.2">
      <c r="A3" s="9" t="s">
        <v>45</v>
      </c>
      <c r="B3" s="9"/>
      <c r="C3" s="9"/>
      <c r="D3" s="9"/>
      <c r="E3" s="9"/>
      <c r="F3" s="9"/>
      <c r="G3" s="9"/>
      <c r="H3" s="9"/>
      <c r="I3" s="9"/>
      <c r="J3" s="9"/>
    </row>
    <row r="4" spans="1:10" ht="15.75" x14ac:dyDescent="0.25">
      <c r="A4" s="23" t="s">
        <v>76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73.5" customHeight="1" x14ac:dyDescent="0.2"/>
    <row r="6" spans="1:10" x14ac:dyDescent="0.2">
      <c r="A6" s="14" t="s">
        <v>17</v>
      </c>
      <c r="B6" s="14" t="s">
        <v>9</v>
      </c>
      <c r="C6" s="44"/>
    </row>
    <row r="7" spans="1:10" x14ac:dyDescent="0.2">
      <c r="A7" s="15" t="s">
        <v>29</v>
      </c>
      <c r="B7" s="16">
        <v>1.5</v>
      </c>
      <c r="C7" s="6" t="s">
        <v>73</v>
      </c>
    </row>
    <row r="8" spans="1:10" x14ac:dyDescent="0.2">
      <c r="A8" s="15" t="s">
        <v>30</v>
      </c>
      <c r="B8" s="16">
        <v>1</v>
      </c>
      <c r="C8" s="6" t="s">
        <v>74</v>
      </c>
    </row>
    <row r="10" spans="1:10" x14ac:dyDescent="0.2">
      <c r="A10" s="15" t="s">
        <v>3</v>
      </c>
      <c r="B10" s="15">
        <v>0.3</v>
      </c>
    </row>
    <row r="11" spans="1:10" x14ac:dyDescent="0.2">
      <c r="A11" s="15" t="str">
        <f>"p(X="&amp;B10&amp;")"</f>
        <v>p(X=0,3)</v>
      </c>
      <c r="B11" s="15">
        <f>_xlfn.WEIBULL.DIST(B10,альфа,бета,FALSE)</f>
        <v>0.69709187547471441</v>
      </c>
      <c r="C11" s="6" t="s">
        <v>31</v>
      </c>
    </row>
    <row r="12" spans="1:10" x14ac:dyDescent="0.2">
      <c r="A12" s="17"/>
      <c r="B12" s="17"/>
    </row>
    <row r="13" spans="1:10" ht="15.75" x14ac:dyDescent="0.25">
      <c r="A13" s="10" t="s">
        <v>10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10" ht="5.25" customHeight="1" x14ac:dyDescent="0.2"/>
    <row r="15" spans="1:10" ht="26.25" x14ac:dyDescent="0.25">
      <c r="A15" s="18" t="s">
        <v>11</v>
      </c>
      <c r="B15" s="19">
        <f>бета*EXP(GAMMALN(1+1/альфа))</f>
        <v>0.90274529295093353</v>
      </c>
      <c r="C15"/>
      <c r="G15" s="26"/>
    </row>
    <row r="16" spans="1:10" ht="15" x14ac:dyDescent="0.25">
      <c r="A16" s="15" t="s">
        <v>12</v>
      </c>
      <c r="B16" s="19">
        <f>бета*бета*(EXP(GAMMALN(1+2/альфа))-EXP(GAMMALN(1+1/альфа))^2)</f>
        <v>0.37569028481393174</v>
      </c>
      <c r="C16" s="6" t="s">
        <v>25</v>
      </c>
      <c r="E16"/>
      <c r="F16"/>
      <c r="G16"/>
    </row>
    <row r="17" spans="1:12" ht="15" x14ac:dyDescent="0.25">
      <c r="A17" s="15" t="s">
        <v>5</v>
      </c>
      <c r="B17" s="19">
        <f>бета*(LN(2))^(1/альфа)</f>
        <v>0.78321976877465138</v>
      </c>
      <c r="C17" s="20"/>
      <c r="E17"/>
    </row>
    <row r="18" spans="1:12" ht="26.25" x14ac:dyDescent="0.25">
      <c r="A18" s="18" t="s">
        <v>23</v>
      </c>
      <c r="B18" s="19">
        <f>SQRT(B16)</f>
        <v>0.61293579175467616</v>
      </c>
      <c r="C18" s="20"/>
      <c r="E18"/>
    </row>
    <row r="19" spans="1:12" ht="34.5" customHeight="1" x14ac:dyDescent="0.25">
      <c r="A19" s="15" t="s">
        <v>71</v>
      </c>
      <c r="B19" s="19">
        <f>((бета^3)*EXP(GAMMALN(1+3/альфа))-3*B15*(B18^2)-(B15^3))/(B18^3)</f>
        <v>1.0719865728909621</v>
      </c>
      <c r="C19" s="20"/>
      <c r="E19"/>
    </row>
    <row r="20" spans="1:12" ht="36" customHeight="1" x14ac:dyDescent="0.25">
      <c r="A20" s="15" t="s">
        <v>72</v>
      </c>
      <c r="B20" s="19">
        <f>((бета^4)*EXP(GAMMALN(1+4/альфа))-4*B19*B15*(B18^3)-6*(B15^2)*(B18^2)-(B15^4))/(B18^4)-3</f>
        <v>1.3904035615957762</v>
      </c>
      <c r="C20" s="20"/>
      <c r="E20"/>
    </row>
    <row r="21" spans="1:12" ht="17.25" x14ac:dyDescent="0.2">
      <c r="A21" s="17"/>
      <c r="B21" s="17"/>
      <c r="L21" s="55"/>
    </row>
    <row r="22" spans="1:12" ht="17.25" x14ac:dyDescent="0.2">
      <c r="A22" s="10" t="s">
        <v>77</v>
      </c>
      <c r="B22" s="10"/>
      <c r="C22" s="12"/>
      <c r="D22" s="12"/>
      <c r="E22" s="12"/>
      <c r="F22" s="12"/>
      <c r="G22" s="12"/>
      <c r="H22" s="13"/>
      <c r="I22" s="13"/>
      <c r="J22" s="13"/>
      <c r="L22" s="55"/>
    </row>
    <row r="23" spans="1:12" x14ac:dyDescent="0.2">
      <c r="A23" s="21" t="s">
        <v>16</v>
      </c>
    </row>
    <row r="25" spans="1:12" x14ac:dyDescent="0.2">
      <c r="B25" s="22" t="s">
        <v>26</v>
      </c>
      <c r="C25" s="22"/>
      <c r="D25" s="52" t="s">
        <v>46</v>
      </c>
      <c r="E25" s="67"/>
      <c r="F25" s="69" t="s">
        <v>75</v>
      </c>
      <c r="G25" s="70"/>
    </row>
    <row r="26" spans="1:12" x14ac:dyDescent="0.2">
      <c r="A26" s="14" t="s">
        <v>13</v>
      </c>
      <c r="B26" s="14" t="s">
        <v>14</v>
      </c>
      <c r="C26" s="14" t="s">
        <v>32</v>
      </c>
      <c r="D26" s="14" t="s">
        <v>14</v>
      </c>
      <c r="E26" s="14" t="s">
        <v>32</v>
      </c>
      <c r="F26" s="68" t="s">
        <v>14</v>
      </c>
      <c r="G26" s="68" t="s">
        <v>32</v>
      </c>
    </row>
    <row r="27" spans="1:12" x14ac:dyDescent="0.2">
      <c r="A27" s="19">
        <v>0.01</v>
      </c>
      <c r="B27" s="24">
        <f t="shared" ref="B27:B42" si="0">_xlfn.WEIBULL.DIST($A27,альфа,бета,TRUE)</f>
        <v>9.9950016662500867E-4</v>
      </c>
      <c r="C27" s="24">
        <f>_xlfn.WEIBULL.DIST($A27,альфа,бета,FALSE)</f>
        <v>0.14985007497500627</v>
      </c>
      <c r="D27" s="24">
        <f t="shared" ref="D27:D42" si="1">WEIBULL($A27,альфа,бета,TRUE)</f>
        <v>9.9950016662500867E-4</v>
      </c>
      <c r="E27" s="24">
        <f t="shared" ref="E27:E42" si="2">WEIBULL($A27,альфа,бета,FALSE)</f>
        <v>0.14985007497500627</v>
      </c>
      <c r="F27" s="24">
        <f t="shared" ref="F27:F42" si="3">1-EXP(-1*(A27/бета)^альфа)</f>
        <v>9.9950016662497809E-4</v>
      </c>
      <c r="G27" s="24">
        <f t="shared" ref="G27:G42" si="4">(альфа/бета^альфа)*A27^(альфа-1)*EXP(-1*(A27/бета)^альфа)</f>
        <v>0.14985007497500627</v>
      </c>
      <c r="K27" s="25"/>
    </row>
    <row r="28" spans="1:12" x14ac:dyDescent="0.2">
      <c r="A28" s="19">
        <f t="shared" ref="A28:A42" si="5">A27+альфа/5</f>
        <v>0.31</v>
      </c>
      <c r="B28" s="24">
        <f t="shared" si="0"/>
        <v>0.15852644784223768</v>
      </c>
      <c r="C28" s="24">
        <f t="shared" ref="C28:C42" si="6">_xlfn.WEIBULL.DIST($A28,альфа,бета,FALSE)</f>
        <v>0.70276896839519676</v>
      </c>
      <c r="D28" s="24">
        <f t="shared" si="1"/>
        <v>0.15852644784223768</v>
      </c>
      <c r="E28" s="24">
        <f t="shared" si="2"/>
        <v>0.70276896839519676</v>
      </c>
      <c r="F28" s="24">
        <f t="shared" si="3"/>
        <v>0.15852644784223768</v>
      </c>
      <c r="G28" s="24">
        <f t="shared" si="4"/>
        <v>0.70276896839519676</v>
      </c>
      <c r="K28" s="25"/>
    </row>
    <row r="29" spans="1:12" x14ac:dyDescent="0.2">
      <c r="A29" s="19">
        <f t="shared" si="5"/>
        <v>0.61</v>
      </c>
      <c r="B29" s="24">
        <f t="shared" si="0"/>
        <v>0.3790006416054717</v>
      </c>
      <c r="C29" s="24">
        <f t="shared" si="6"/>
        <v>0.72752400564586572</v>
      </c>
      <c r="D29" s="24">
        <f t="shared" si="1"/>
        <v>0.3790006416054717</v>
      </c>
      <c r="E29" s="24">
        <f t="shared" si="2"/>
        <v>0.72752400564586572</v>
      </c>
      <c r="F29" s="24">
        <f t="shared" si="3"/>
        <v>0.37900064160547176</v>
      </c>
      <c r="G29" s="24">
        <f t="shared" si="4"/>
        <v>0.72752400564586572</v>
      </c>
      <c r="K29" s="25"/>
    </row>
    <row r="30" spans="1:12" x14ac:dyDescent="0.2">
      <c r="A30" s="19">
        <f t="shared" si="5"/>
        <v>0.90999999999999992</v>
      </c>
      <c r="B30" s="24">
        <f t="shared" si="0"/>
        <v>0.58024525271186067</v>
      </c>
      <c r="C30" s="24">
        <f t="shared" si="6"/>
        <v>0.60063076262852932</v>
      </c>
      <c r="D30" s="24">
        <f t="shared" si="1"/>
        <v>0.58024525271186067</v>
      </c>
      <c r="E30" s="24">
        <f t="shared" si="2"/>
        <v>0.60063076262852932</v>
      </c>
      <c r="F30" s="24">
        <f t="shared" si="3"/>
        <v>0.58024525271186067</v>
      </c>
      <c r="G30" s="24">
        <f t="shared" si="4"/>
        <v>0.60063076262852932</v>
      </c>
      <c r="K30" s="25"/>
    </row>
    <row r="31" spans="1:12" x14ac:dyDescent="0.2">
      <c r="A31" s="19">
        <f t="shared" si="5"/>
        <v>1.21</v>
      </c>
      <c r="B31" s="24">
        <f t="shared" si="0"/>
        <v>0.73578708376691371</v>
      </c>
      <c r="C31" s="24">
        <f t="shared" si="6"/>
        <v>0.4359513117845924</v>
      </c>
      <c r="D31" s="24">
        <f t="shared" si="1"/>
        <v>0.73578708376691371</v>
      </c>
      <c r="E31" s="24">
        <f t="shared" si="2"/>
        <v>0.4359513117845924</v>
      </c>
      <c r="F31" s="24">
        <f t="shared" si="3"/>
        <v>0.73578708376691371</v>
      </c>
      <c r="G31" s="24">
        <f t="shared" si="4"/>
        <v>0.4359513117845924</v>
      </c>
      <c r="K31" s="25"/>
    </row>
    <row r="32" spans="1:12" x14ac:dyDescent="0.2">
      <c r="A32" s="19">
        <f t="shared" si="5"/>
        <v>1.51</v>
      </c>
      <c r="B32" s="24">
        <f t="shared" si="0"/>
        <v>0.84362824547456716</v>
      </c>
      <c r="C32" s="24">
        <f t="shared" si="6"/>
        <v>0.28822924343549566</v>
      </c>
      <c r="D32" s="24">
        <f t="shared" si="1"/>
        <v>0.84362824547456716</v>
      </c>
      <c r="E32" s="24">
        <f t="shared" si="2"/>
        <v>0.28822924343549566</v>
      </c>
      <c r="F32" s="24">
        <f t="shared" si="3"/>
        <v>0.84362824547456716</v>
      </c>
      <c r="G32" s="24">
        <f t="shared" si="4"/>
        <v>0.28822924343549566</v>
      </c>
      <c r="K32" s="25"/>
    </row>
    <row r="33" spans="1:11" x14ac:dyDescent="0.2">
      <c r="A33" s="19">
        <f t="shared" si="5"/>
        <v>1.81</v>
      </c>
      <c r="B33" s="24">
        <f t="shared" si="0"/>
        <v>0.91241153366235239</v>
      </c>
      <c r="C33" s="24">
        <f t="shared" si="6"/>
        <v>0.17675734454497236</v>
      </c>
      <c r="D33" s="24">
        <f t="shared" si="1"/>
        <v>0.91241153366235239</v>
      </c>
      <c r="E33" s="24">
        <f t="shared" si="2"/>
        <v>0.17675734454497236</v>
      </c>
      <c r="F33" s="24">
        <f t="shared" si="3"/>
        <v>0.91241153366235239</v>
      </c>
      <c r="G33" s="24">
        <f t="shared" si="4"/>
        <v>0.17675734454497236</v>
      </c>
      <c r="K33" s="25"/>
    </row>
    <row r="34" spans="1:11" x14ac:dyDescent="0.2">
      <c r="A34" s="19">
        <f t="shared" si="5"/>
        <v>2.11</v>
      </c>
      <c r="B34" s="24">
        <f t="shared" si="0"/>
        <v>0.95334392050653061</v>
      </c>
      <c r="C34" s="24">
        <f t="shared" si="6"/>
        <v>0.1016578051882648</v>
      </c>
      <c r="D34" s="24">
        <f t="shared" si="1"/>
        <v>0.95334392050653061</v>
      </c>
      <c r="E34" s="24">
        <f t="shared" si="2"/>
        <v>0.1016578051882648</v>
      </c>
      <c r="F34" s="24">
        <f t="shared" si="3"/>
        <v>0.95334392050653061</v>
      </c>
      <c r="G34" s="24">
        <f t="shared" si="4"/>
        <v>0.1016578051882648</v>
      </c>
      <c r="K34" s="25"/>
    </row>
    <row r="35" spans="1:11" x14ac:dyDescent="0.2">
      <c r="A35" s="19">
        <f t="shared" si="5"/>
        <v>2.4099999999999997</v>
      </c>
      <c r="B35" s="24">
        <f t="shared" si="0"/>
        <v>0.97627737635047118</v>
      </c>
      <c r="C35" s="24">
        <f t="shared" si="6"/>
        <v>5.5241123068337124E-2</v>
      </c>
      <c r="D35" s="24">
        <f t="shared" si="1"/>
        <v>0.97627737635047118</v>
      </c>
      <c r="E35" s="24">
        <f t="shared" si="2"/>
        <v>5.5241123068337124E-2</v>
      </c>
      <c r="F35" s="24">
        <f t="shared" si="3"/>
        <v>0.97627737635047118</v>
      </c>
      <c r="G35" s="24">
        <f t="shared" si="4"/>
        <v>5.5241123068337124E-2</v>
      </c>
      <c r="K35" s="25"/>
    </row>
    <row r="36" spans="1:11" x14ac:dyDescent="0.2">
      <c r="A36" s="19">
        <f t="shared" si="5"/>
        <v>2.7099999999999995</v>
      </c>
      <c r="B36" s="24">
        <f t="shared" si="0"/>
        <v>0.98845176928486145</v>
      </c>
      <c r="C36" s="24">
        <f t="shared" si="6"/>
        <v>2.8516180583728137E-2</v>
      </c>
      <c r="D36" s="24">
        <f t="shared" si="1"/>
        <v>0.98845176928486145</v>
      </c>
      <c r="E36" s="24">
        <f t="shared" si="2"/>
        <v>2.8516180583728137E-2</v>
      </c>
      <c r="F36" s="24">
        <f t="shared" si="3"/>
        <v>0.98845176928486145</v>
      </c>
      <c r="G36" s="24">
        <f t="shared" si="4"/>
        <v>2.8516180583728137E-2</v>
      </c>
      <c r="K36" s="25"/>
    </row>
    <row r="37" spans="1:11" x14ac:dyDescent="0.2">
      <c r="A37" s="19">
        <f t="shared" si="5"/>
        <v>3.0099999999999993</v>
      </c>
      <c r="B37" s="24">
        <f t="shared" si="0"/>
        <v>0.99460431016830375</v>
      </c>
      <c r="C37" s="24">
        <f t="shared" si="6"/>
        <v>1.4041757980260887E-2</v>
      </c>
      <c r="D37" s="24">
        <f t="shared" si="1"/>
        <v>0.99460431016830375</v>
      </c>
      <c r="E37" s="24">
        <f t="shared" si="2"/>
        <v>1.4041757980260887E-2</v>
      </c>
      <c r="F37" s="24">
        <f t="shared" si="3"/>
        <v>0.99460431016830375</v>
      </c>
      <c r="G37" s="24">
        <f t="shared" si="4"/>
        <v>1.4041757980260887E-2</v>
      </c>
      <c r="K37" s="25"/>
    </row>
    <row r="38" spans="1:11" x14ac:dyDescent="0.2">
      <c r="A38" s="19">
        <f t="shared" si="5"/>
        <v>3.3099999999999992</v>
      </c>
      <c r="B38" s="24">
        <f t="shared" si="0"/>
        <v>0.99757522656289799</v>
      </c>
      <c r="C38" s="24">
        <f t="shared" si="6"/>
        <v>6.6172329211648673E-3</v>
      </c>
      <c r="D38" s="24">
        <f t="shared" si="1"/>
        <v>0.99757522656289799</v>
      </c>
      <c r="E38" s="24">
        <f t="shared" si="2"/>
        <v>6.6172329211648673E-3</v>
      </c>
      <c r="F38" s="24">
        <f t="shared" si="3"/>
        <v>0.99757522656289799</v>
      </c>
      <c r="G38" s="24">
        <f t="shared" si="4"/>
        <v>6.6172329211648673E-3</v>
      </c>
    </row>
    <row r="39" spans="1:11" x14ac:dyDescent="0.2">
      <c r="A39" s="19">
        <f t="shared" si="5"/>
        <v>3.609999999999999</v>
      </c>
      <c r="B39" s="24">
        <f t="shared" si="0"/>
        <v>0.99895003662880777</v>
      </c>
      <c r="C39" s="24">
        <f t="shared" si="6"/>
        <v>2.9923956078979097E-3</v>
      </c>
      <c r="D39" s="24">
        <f t="shared" si="1"/>
        <v>0.99895003662880777</v>
      </c>
      <c r="E39" s="24">
        <f t="shared" si="2"/>
        <v>2.9923956078979097E-3</v>
      </c>
      <c r="F39" s="24">
        <f t="shared" si="3"/>
        <v>0.99895003662880777</v>
      </c>
      <c r="G39" s="24">
        <f t="shared" si="4"/>
        <v>2.9923956078979097E-3</v>
      </c>
    </row>
    <row r="40" spans="1:11" x14ac:dyDescent="0.2">
      <c r="A40" s="19">
        <f t="shared" si="5"/>
        <v>3.9099999999999988</v>
      </c>
      <c r="B40" s="24">
        <f t="shared" si="0"/>
        <v>0.99956122530238778</v>
      </c>
      <c r="C40" s="24">
        <f t="shared" si="6"/>
        <v>1.3014311976592629E-3</v>
      </c>
      <c r="D40" s="24">
        <f t="shared" si="1"/>
        <v>0.99956122530238778</v>
      </c>
      <c r="E40" s="24">
        <f t="shared" si="2"/>
        <v>1.3014311976592629E-3</v>
      </c>
      <c r="F40" s="24">
        <f t="shared" si="3"/>
        <v>0.99956122530238778</v>
      </c>
      <c r="G40" s="24">
        <f t="shared" si="4"/>
        <v>1.3014311976592629E-3</v>
      </c>
    </row>
    <row r="41" spans="1:11" x14ac:dyDescent="0.2">
      <c r="A41" s="19">
        <f t="shared" si="5"/>
        <v>4.2099999999999991</v>
      </c>
      <c r="B41" s="24">
        <f t="shared" si="0"/>
        <v>0.99982279402237295</v>
      </c>
      <c r="C41" s="24">
        <f t="shared" si="6"/>
        <v>5.4539440037011666E-4</v>
      </c>
      <c r="D41" s="24">
        <f t="shared" si="1"/>
        <v>0.99982279402237295</v>
      </c>
      <c r="E41" s="24">
        <f t="shared" si="2"/>
        <v>5.4539440037011666E-4</v>
      </c>
      <c r="F41" s="24">
        <f t="shared" si="3"/>
        <v>0.99982279402237295</v>
      </c>
      <c r="G41" s="24">
        <f t="shared" si="4"/>
        <v>5.4539440037011666E-4</v>
      </c>
    </row>
    <row r="42" spans="1:11" x14ac:dyDescent="0.2">
      <c r="A42" s="19">
        <f t="shared" si="5"/>
        <v>4.5099999999999989</v>
      </c>
      <c r="B42" s="24">
        <f t="shared" si="0"/>
        <v>0.99993074941894866</v>
      </c>
      <c r="C42" s="24">
        <f t="shared" si="6"/>
        <v>2.2059870148843531E-4</v>
      </c>
      <c r="D42" s="24">
        <f t="shared" si="1"/>
        <v>0.99993074941894866</v>
      </c>
      <c r="E42" s="24">
        <f t="shared" si="2"/>
        <v>2.2059870148843531E-4</v>
      </c>
      <c r="F42" s="24">
        <f t="shared" si="3"/>
        <v>0.99993074941894866</v>
      </c>
      <c r="G42" s="24">
        <f t="shared" si="4"/>
        <v>2.2059870148843531E-4</v>
      </c>
    </row>
  </sheetData>
  <hyperlinks>
    <hyperlink ref="A1:E1" r:id="rId1" display="Файл скачан с сайта excel2.ru &gt;&gt;&gt;"/>
    <hyperlink ref="A2" r:id="rId2"/>
    <hyperlink ref="J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6"/>
  <sheetViews>
    <sheetView zoomScaleNormal="100" workbookViewId="0">
      <selection activeCell="N2" sqref="N2"/>
    </sheetView>
  </sheetViews>
  <sheetFormatPr defaultRowHeight="15" x14ac:dyDescent="0.25"/>
  <cols>
    <col min="1" max="1" width="17.42578125" customWidth="1"/>
    <col min="2" max="5" width="10.28515625" customWidth="1"/>
    <col min="6" max="6" width="2.7109375" customWidth="1"/>
    <col min="7" max="7" width="14.5703125" bestFit="1" customWidth="1"/>
    <col min="15" max="15" width="2.28515625" customWidth="1"/>
  </cols>
  <sheetData>
    <row r="1" spans="1:17" ht="26.25" x14ac:dyDescent="0.25">
      <c r="A1" s="5" t="s">
        <v>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7" ht="15.75" x14ac:dyDescent="0.25">
      <c r="A2" s="7" t="s">
        <v>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73" t="s">
        <v>81</v>
      </c>
    </row>
    <row r="3" spans="1:17" ht="18.75" x14ac:dyDescent="0.25">
      <c r="A3" s="9" t="str">
        <f>Пример!A3</f>
        <v>Распределение Вейбулла. Непрерывные распределения в MS EXCEL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ht="18.75" x14ac:dyDescent="0.25">
      <c r="A4" s="71" t="s">
        <v>18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7" ht="15.75" x14ac:dyDescent="0.25">
      <c r="A5" s="28"/>
      <c r="B5" s="28"/>
      <c r="C5" s="28"/>
      <c r="D5" s="28"/>
      <c r="E5" s="28"/>
      <c r="F5" s="28"/>
    </row>
    <row r="6" spans="1:17" x14ac:dyDescent="0.25">
      <c r="A6" s="14" t="s">
        <v>17</v>
      </c>
      <c r="B6" s="14" t="s">
        <v>33</v>
      </c>
      <c r="C6" s="14" t="s">
        <v>34</v>
      </c>
      <c r="D6" s="14" t="s">
        <v>35</v>
      </c>
      <c r="E6" s="14" t="s">
        <v>36</v>
      </c>
      <c r="F6" s="6"/>
      <c r="J6">
        <v>2</v>
      </c>
      <c r="L6" s="14" t="s">
        <v>17</v>
      </c>
    </row>
    <row r="7" spans="1:17" x14ac:dyDescent="0.25">
      <c r="A7" s="15" t="s">
        <v>29</v>
      </c>
      <c r="B7" s="16">
        <v>0.5</v>
      </c>
      <c r="C7" s="16">
        <v>1</v>
      </c>
      <c r="D7" s="16">
        <v>1.5</v>
      </c>
      <c r="E7" s="16">
        <v>5</v>
      </c>
      <c r="F7" s="6"/>
      <c r="J7">
        <f>2-J6</f>
        <v>0</v>
      </c>
      <c r="L7" s="15" t="s">
        <v>29</v>
      </c>
      <c r="M7" s="6" t="s">
        <v>28</v>
      </c>
    </row>
    <row r="8" spans="1:17" x14ac:dyDescent="0.25">
      <c r="A8" s="15" t="s">
        <v>30</v>
      </c>
      <c r="B8" s="16">
        <v>1</v>
      </c>
      <c r="C8" s="16">
        <v>1</v>
      </c>
      <c r="D8" s="16">
        <v>1</v>
      </c>
      <c r="E8" s="16">
        <v>1</v>
      </c>
      <c r="F8" s="6"/>
      <c r="L8" s="15" t="s">
        <v>30</v>
      </c>
      <c r="M8" s="6" t="s">
        <v>27</v>
      </c>
    </row>
    <row r="9" spans="1:17" ht="26.25" x14ac:dyDescent="0.25">
      <c r="A9" s="18" t="s">
        <v>21</v>
      </c>
      <c r="B9" s="19">
        <f>B8*EXP(GAMMALN(1+1/B7))</f>
        <v>2</v>
      </c>
      <c r="C9" s="19">
        <f t="shared" ref="C9:E9" si="0">C8*EXP(GAMMALN(1+1/C7))</f>
        <v>1</v>
      </c>
      <c r="D9" s="19">
        <f t="shared" si="0"/>
        <v>0.90274529295093353</v>
      </c>
      <c r="E9" s="19">
        <f t="shared" si="0"/>
        <v>0.91816874239976065</v>
      </c>
      <c r="F9" s="6"/>
    </row>
    <row r="10" spans="1:17" x14ac:dyDescent="0.25">
      <c r="A10" s="15" t="s">
        <v>12</v>
      </c>
      <c r="B10" s="19">
        <f>B8*B8*(EXP(GAMMALN(1+2/B7))-EXP(GAMMALN(1+1/B7))^2)</f>
        <v>20.000000000000004</v>
      </c>
      <c r="C10" s="19">
        <f t="shared" ref="C10:E10" si="1">C8*C8*(EXP(GAMMALN(1+2/C7))-EXP(GAMMALN(1+1/C7))^2)</f>
        <v>1</v>
      </c>
      <c r="D10" s="19">
        <f t="shared" si="1"/>
        <v>0.37569028481393174</v>
      </c>
      <c r="E10" s="19">
        <f t="shared" si="1"/>
        <v>4.4229977983117341E-2</v>
      </c>
      <c r="F10" s="6" t="s">
        <v>20</v>
      </c>
    </row>
    <row r="11" spans="1:17" x14ac:dyDescent="0.25">
      <c r="A11" s="15" t="s">
        <v>5</v>
      </c>
      <c r="B11" s="19">
        <f>B8*(LN(2))^1/B7</f>
        <v>1.3862943611198906</v>
      </c>
      <c r="C11" s="19">
        <f t="shared" ref="C11:E11" si="2">C8*(LN(2))^1/C7</f>
        <v>0.69314718055994529</v>
      </c>
      <c r="D11" s="19">
        <f t="shared" si="2"/>
        <v>0.46209812037329684</v>
      </c>
      <c r="E11" s="19">
        <f t="shared" si="2"/>
        <v>0.13862943611198905</v>
      </c>
      <c r="F11" s="6"/>
    </row>
    <row r="12" spans="1:17" ht="6" customHeight="1" x14ac:dyDescent="0.25">
      <c r="B12" s="29"/>
      <c r="C12" s="28"/>
      <c r="E12" s="6"/>
      <c r="F12" s="6"/>
    </row>
    <row r="13" spans="1:17" x14ac:dyDescent="0.25">
      <c r="A13" s="46" t="s">
        <v>38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7" x14ac:dyDescent="0.25">
      <c r="A14" s="6"/>
      <c r="B14" s="6"/>
      <c r="C14" s="6"/>
      <c r="G14" s="31" t="str">
        <f>"Распределение Вейбулла"&amp;IF(NOT(J7)," (плотность) ","")&amp;": W(альфа; бета)"</f>
        <v>Распределение Вейбулла (плотность) : W(альфа; бета)</v>
      </c>
    </row>
    <row r="15" spans="1:17" ht="26.25" x14ac:dyDescent="0.25">
      <c r="A15" s="18" t="s">
        <v>3</v>
      </c>
      <c r="B15" s="47" t="str">
        <f>"альфа="&amp;B7&amp;"; бета="&amp;B8</f>
        <v>альфа=0,5; бета=1</v>
      </c>
      <c r="C15" s="47" t="str">
        <f t="shared" ref="C15:E15" si="3">"альфа="&amp;C7&amp;"; бета="&amp;C8</f>
        <v>альфа=1; бета=1</v>
      </c>
      <c r="D15" s="47" t="str">
        <f t="shared" si="3"/>
        <v>альфа=1,5; бета=1</v>
      </c>
      <c r="E15" s="47" t="str">
        <f t="shared" si="3"/>
        <v>альфа=5; бета=1</v>
      </c>
      <c r="Q15" s="45"/>
    </row>
    <row r="16" spans="1:17" x14ac:dyDescent="0.25">
      <c r="A16" s="32">
        <v>2.5000000000000001E-2</v>
      </c>
      <c r="B16" s="48">
        <f>_xlfn.WEIBULL.DIST($A16,B$7,B$8,$J$7)</f>
        <v>2.6998026115070419</v>
      </c>
      <c r="C16" s="48">
        <f t="shared" ref="C16:E31" si="4">_xlfn.WEIBULL.DIST($A16,C$7,C$8,$J$7)</f>
        <v>0.97530991202833262</v>
      </c>
      <c r="D16" s="48">
        <f t="shared" si="4"/>
        <v>0.23623517497069943</v>
      </c>
      <c r="E16" s="48">
        <f t="shared" si="4"/>
        <v>1.9531249809265143E-6</v>
      </c>
    </row>
    <row r="17" spans="1:5" x14ac:dyDescent="0.25">
      <c r="A17" s="32">
        <f>A16+0.08</f>
        <v>0.10500000000000001</v>
      </c>
      <c r="B17" s="48">
        <f t="shared" ref="B17:E44" si="5">_xlfn.WEIBULL.DIST($A17,B$7,B$8,$J$7)</f>
        <v>1.1159580224191987</v>
      </c>
      <c r="C17" s="48">
        <f t="shared" si="4"/>
        <v>0.90032452258626561</v>
      </c>
      <c r="D17" s="48">
        <f t="shared" si="4"/>
        <v>0.46979622366249441</v>
      </c>
      <c r="E17" s="48">
        <f t="shared" si="4"/>
        <v>6.0774536840841806E-4</v>
      </c>
    </row>
    <row r="18" spans="1:5" x14ac:dyDescent="0.25">
      <c r="A18" s="32">
        <f t="shared" ref="A18:A44" si="6">A17+0.08</f>
        <v>0.185</v>
      </c>
      <c r="B18" s="48">
        <f t="shared" si="5"/>
        <v>0.75611354902339412</v>
      </c>
      <c r="C18" s="48">
        <f t="shared" si="4"/>
        <v>0.83110428385212565</v>
      </c>
      <c r="D18" s="48">
        <f t="shared" si="4"/>
        <v>0.59582628199631749</v>
      </c>
      <c r="E18" s="48">
        <f t="shared" si="4"/>
        <v>5.8554841048880247E-3</v>
      </c>
    </row>
    <row r="19" spans="1:5" x14ac:dyDescent="0.25">
      <c r="A19" s="32">
        <f t="shared" si="6"/>
        <v>0.26500000000000001</v>
      </c>
      <c r="B19" s="48">
        <f t="shared" si="5"/>
        <v>0.58047069520312822</v>
      </c>
      <c r="C19" s="48">
        <f t="shared" si="4"/>
        <v>0.76720594997585567</v>
      </c>
      <c r="D19" s="48">
        <f t="shared" si="4"/>
        <v>0.67370380861044565</v>
      </c>
      <c r="E19" s="48">
        <f t="shared" si="4"/>
        <v>2.4625549918313186E-2</v>
      </c>
    </row>
    <row r="20" spans="1:5" x14ac:dyDescent="0.25">
      <c r="A20" s="32">
        <f t="shared" si="6"/>
        <v>0.34500000000000003</v>
      </c>
      <c r="B20" s="48">
        <f t="shared" si="5"/>
        <v>0.47311880162161785</v>
      </c>
      <c r="C20" s="48">
        <f t="shared" si="4"/>
        <v>0.70822035346779999</v>
      </c>
      <c r="D20" s="48">
        <f t="shared" si="4"/>
        <v>0.71944014918419652</v>
      </c>
      <c r="E20" s="48">
        <f t="shared" si="4"/>
        <v>7.0489386025026482E-2</v>
      </c>
    </row>
    <row r="21" spans="1:5" x14ac:dyDescent="0.25">
      <c r="A21" s="32">
        <f t="shared" si="6"/>
        <v>0.42500000000000004</v>
      </c>
      <c r="B21" s="48">
        <f t="shared" si="5"/>
        <v>0.3996227243622103</v>
      </c>
      <c r="C21" s="48">
        <f t="shared" si="4"/>
        <v>0.65376978512984729</v>
      </c>
      <c r="D21" s="48">
        <f t="shared" si="4"/>
        <v>0.74123760605403832</v>
      </c>
      <c r="E21" s="48">
        <f t="shared" si="4"/>
        <v>0.16088067806322331</v>
      </c>
    </row>
    <row r="22" spans="1:5" x14ac:dyDescent="0.25">
      <c r="A22" s="32">
        <f t="shared" si="6"/>
        <v>0.505</v>
      </c>
      <c r="B22" s="48">
        <f t="shared" si="5"/>
        <v>0.34570057253858372</v>
      </c>
      <c r="C22" s="48">
        <f t="shared" si="4"/>
        <v>0.60350557542704053</v>
      </c>
      <c r="D22" s="48">
        <f t="shared" si="4"/>
        <v>0.74452917188555423</v>
      </c>
      <c r="E22" s="48">
        <f t="shared" si="4"/>
        <v>0.31468172415609891</v>
      </c>
    </row>
    <row r="23" spans="1:5" x14ac:dyDescent="0.25">
      <c r="A23" s="32">
        <f t="shared" si="6"/>
        <v>0.58499999999999996</v>
      </c>
      <c r="B23" s="48">
        <f t="shared" si="5"/>
        <v>0.30424304960703397</v>
      </c>
      <c r="C23" s="48">
        <f t="shared" si="4"/>
        <v>0.55710586181217392</v>
      </c>
      <c r="D23" s="48">
        <f t="shared" si="4"/>
        <v>0.73341353374587814</v>
      </c>
      <c r="E23" s="48">
        <f t="shared" si="4"/>
        <v>0.54681222573696719</v>
      </c>
    </row>
    <row r="24" spans="1:5" x14ac:dyDescent="0.25">
      <c r="A24" s="32">
        <f t="shared" si="6"/>
        <v>0.66499999999999992</v>
      </c>
      <c r="B24" s="48">
        <f t="shared" si="5"/>
        <v>0.27127061340045638</v>
      </c>
      <c r="C24" s="48">
        <f t="shared" si="4"/>
        <v>0.51427352770663204</v>
      </c>
      <c r="D24" s="48">
        <f t="shared" si="4"/>
        <v>0.71119395121281748</v>
      </c>
      <c r="E24" s="48">
        <f t="shared" si="4"/>
        <v>0.85857228497242111</v>
      </c>
    </row>
    <row r="25" spans="1:5" x14ac:dyDescent="0.25">
      <c r="A25" s="32">
        <f t="shared" si="6"/>
        <v>0.74499999999999988</v>
      </c>
      <c r="B25" s="48">
        <f t="shared" si="5"/>
        <v>0.24436421667840671</v>
      </c>
      <c r="C25" s="48">
        <f t="shared" si="4"/>
        <v>0.47473429993991245</v>
      </c>
      <c r="D25" s="48">
        <f t="shared" si="4"/>
        <v>0.68061728408124655</v>
      </c>
      <c r="E25" s="48">
        <f t="shared" si="4"/>
        <v>1.2244042152724541</v>
      </c>
    </row>
    <row r="26" spans="1:5" x14ac:dyDescent="0.25">
      <c r="A26" s="32">
        <f t="shared" si="6"/>
        <v>0.82499999999999984</v>
      </c>
      <c r="B26" s="48">
        <f t="shared" si="5"/>
        <v>0.22196038910931046</v>
      </c>
      <c r="C26" s="48">
        <f t="shared" si="4"/>
        <v>0.43823499246494929</v>
      </c>
      <c r="D26" s="48">
        <f t="shared" si="4"/>
        <v>0.64399501032220041</v>
      </c>
      <c r="E26" s="48">
        <f t="shared" si="4"/>
        <v>1.5805434910669018</v>
      </c>
    </row>
    <row r="27" spans="1:5" x14ac:dyDescent="0.25">
      <c r="A27" s="32">
        <f t="shared" si="6"/>
        <v>0.9049999999999998</v>
      </c>
      <c r="B27" s="48">
        <f t="shared" si="5"/>
        <v>0.20299947372307819</v>
      </c>
      <c r="C27" s="48">
        <f t="shared" si="4"/>
        <v>0.40454188510301886</v>
      </c>
      <c r="D27" s="48">
        <f t="shared" si="4"/>
        <v>0.60327325511837659</v>
      </c>
      <c r="E27" s="48">
        <f t="shared" si="4"/>
        <v>1.8277410509893297</v>
      </c>
    </row>
    <row r="28" spans="1:5" x14ac:dyDescent="0.25">
      <c r="A28" s="32">
        <f t="shared" si="6"/>
        <v>0.98499999999999976</v>
      </c>
      <c r="B28" s="48">
        <f t="shared" si="5"/>
        <v>0.18673551459781346</v>
      </c>
      <c r="C28" s="48">
        <f t="shared" si="4"/>
        <v>0.37343922693666098</v>
      </c>
      <c r="D28" s="48">
        <f t="shared" si="4"/>
        <v>0.56007963616281609</v>
      </c>
      <c r="E28" s="48">
        <f t="shared" si="4"/>
        <v>1.8622154085694735</v>
      </c>
    </row>
    <row r="29" spans="1:5" x14ac:dyDescent="0.25">
      <c r="A29" s="32">
        <f t="shared" si="6"/>
        <v>1.0649999999999997</v>
      </c>
      <c r="B29" s="48">
        <f t="shared" si="5"/>
        <v>0.17262684970137632</v>
      </c>
      <c r="C29" s="48">
        <f t="shared" si="4"/>
        <v>0.34472785476722029</v>
      </c>
      <c r="D29" s="48">
        <f t="shared" si="4"/>
        <v>0.51575929313042745</v>
      </c>
      <c r="E29" s="48">
        <f t="shared" si="4"/>
        <v>1.6343586193835751</v>
      </c>
    </row>
    <row r="30" spans="1:5" x14ac:dyDescent="0.25">
      <c r="A30" s="32">
        <f t="shared" si="6"/>
        <v>1.1449999999999998</v>
      </c>
      <c r="B30" s="48">
        <f t="shared" si="5"/>
        <v>0.16026986520689185</v>
      </c>
      <c r="C30" s="48">
        <f t="shared" si="4"/>
        <v>0.31822391779041914</v>
      </c>
      <c r="D30" s="48">
        <f t="shared" si="4"/>
        <v>0.47140575657714262</v>
      </c>
      <c r="E30" s="48">
        <f t="shared" si="4"/>
        <v>1.2008694786842851</v>
      </c>
    </row>
    <row r="31" spans="1:5" x14ac:dyDescent="0.25">
      <c r="A31" s="32">
        <f t="shared" si="6"/>
        <v>1.2249999999999999</v>
      </c>
      <c r="B31" s="48">
        <f t="shared" si="5"/>
        <v>0.14935716160916315</v>
      </c>
      <c r="C31" s="48">
        <f t="shared" si="4"/>
        <v>0.29375770032353288</v>
      </c>
      <c r="D31" s="48">
        <f t="shared" si="4"/>
        <v>0.42788919089843519</v>
      </c>
      <c r="E31" s="48">
        <f t="shared" si="4"/>
        <v>0.71366182371669273</v>
      </c>
    </row>
    <row r="32" spans="1:5" x14ac:dyDescent="0.25">
      <c r="A32" s="32">
        <f t="shared" si="6"/>
        <v>1.3049999999999999</v>
      </c>
      <c r="B32" s="48">
        <f t="shared" si="5"/>
        <v>0.13965018430517701</v>
      </c>
      <c r="C32" s="48">
        <f t="shared" si="5"/>
        <v>0.27117253504559991</v>
      </c>
      <c r="D32" s="48">
        <f t="shared" si="5"/>
        <v>0.38588304140331442</v>
      </c>
      <c r="E32" s="48">
        <f t="shared" si="5"/>
        <v>0.3293501557373138</v>
      </c>
    </row>
    <row r="33" spans="1:14" x14ac:dyDescent="0.25">
      <c r="A33" s="32">
        <f t="shared" si="6"/>
        <v>1.385</v>
      </c>
      <c r="B33" s="48">
        <f t="shared" si="5"/>
        <v>0.1309607682064993</v>
      </c>
      <c r="C33" s="48">
        <f t="shared" si="5"/>
        <v>0.25032379979169611</v>
      </c>
      <c r="D33" s="48">
        <f t="shared" si="5"/>
        <v>0.34588938898125099</v>
      </c>
      <c r="E33" s="48">
        <f t="shared" si="5"/>
        <v>0.11259142365807243</v>
      </c>
    </row>
    <row r="34" spans="1:14" x14ac:dyDescent="0.25">
      <c r="A34" s="32">
        <f t="shared" si="6"/>
        <v>1.4650000000000001</v>
      </c>
      <c r="B34" s="48">
        <f t="shared" si="5"/>
        <v>0.12313836397450183</v>
      </c>
      <c r="C34" s="48">
        <f t="shared" si="5"/>
        <v>0.23107799147733019</v>
      </c>
      <c r="D34" s="48">
        <f t="shared" si="5"/>
        <v>0.30826298230628257</v>
      </c>
      <c r="E34" s="48">
        <f t="shared" si="5"/>
        <v>2.7015516783811824E-2</v>
      </c>
    </row>
    <row r="35" spans="1:14" x14ac:dyDescent="0.25">
      <c r="A35" s="32">
        <f t="shared" si="6"/>
        <v>1.5450000000000002</v>
      </c>
      <c r="B35" s="48">
        <f t="shared" si="5"/>
        <v>0.11606099289978357</v>
      </c>
      <c r="C35" s="48">
        <f t="shared" si="5"/>
        <v>0.21331187122291517</v>
      </c>
      <c r="D35" s="48">
        <f t="shared" si="5"/>
        <v>0.27323378800761816</v>
      </c>
      <c r="E35" s="48">
        <f t="shared" si="5"/>
        <v>4.2804208367328758E-3</v>
      </c>
    </row>
    <row r="36" spans="1:14" x14ac:dyDescent="0.25">
      <c r="A36" s="32">
        <f t="shared" si="6"/>
        <v>1.6250000000000002</v>
      </c>
      <c r="B36" s="48">
        <f t="shared" si="5"/>
        <v>0.10962871212329603</v>
      </c>
      <c r="C36" s="48">
        <f t="shared" si="5"/>
        <v>0.196911675204194</v>
      </c>
      <c r="D36" s="48">
        <f t="shared" si="5"/>
        <v>0.24092787566103549</v>
      </c>
      <c r="E36" s="48">
        <f t="shared" si="5"/>
        <v>4.1822375935502814E-4</v>
      </c>
    </row>
    <row r="37" spans="1:14" x14ac:dyDescent="0.25">
      <c r="A37" s="32">
        <f t="shared" si="6"/>
        <v>1.7050000000000003</v>
      </c>
      <c r="B37" s="48">
        <f t="shared" si="5"/>
        <v>0.10375880856460733</v>
      </c>
      <c r="C37" s="48">
        <f t="shared" si="5"/>
        <v>0.18177238617536745</v>
      </c>
      <c r="D37" s="48">
        <f t="shared" si="5"/>
        <v>0.21138648369986413</v>
      </c>
      <c r="E37" s="48">
        <f t="shared" si="5"/>
        <v>2.3350176559585256E-5</v>
      </c>
    </row>
    <row r="38" spans="1:14" x14ac:dyDescent="0.25">
      <c r="A38" s="32">
        <f t="shared" si="6"/>
        <v>1.7850000000000004</v>
      </c>
      <c r="B38" s="48">
        <f t="shared" si="5"/>
        <v>9.8382207460493268E-2</v>
      </c>
      <c r="C38" s="48">
        <f t="shared" si="5"/>
        <v>0.16779706100018582</v>
      </c>
      <c r="D38" s="48">
        <f t="shared" si="5"/>
        <v>0.18458316480494474</v>
      </c>
      <c r="E38" s="48">
        <f t="shared" si="5"/>
        <v>6.8471610386385E-7</v>
      </c>
    </row>
    <row r="39" spans="1:14" x14ac:dyDescent="0.25">
      <c r="A39" s="32">
        <f t="shared" si="6"/>
        <v>1.8650000000000004</v>
      </c>
      <c r="B39" s="48">
        <f t="shared" si="5"/>
        <v>9.3440749804777568E-2</v>
      </c>
      <c r="C39" s="48">
        <f t="shared" si="5"/>
        <v>0.15489620988490699</v>
      </c>
      <c r="D39" s="48">
        <f t="shared" si="5"/>
        <v>0.16043896834482035</v>
      </c>
      <c r="E39" s="48">
        <f t="shared" si="5"/>
        <v>9.6107887526072506E-9</v>
      </c>
    </row>
    <row r="40" spans="1:14" x14ac:dyDescent="0.25">
      <c r="A40" s="32">
        <f t="shared" si="6"/>
        <v>1.9450000000000005</v>
      </c>
      <c r="B40" s="48">
        <f t="shared" si="5"/>
        <v>8.8885101543544398E-2</v>
      </c>
      <c r="C40" s="48">
        <f t="shared" si="5"/>
        <v>0.14298722333809283</v>
      </c>
      <c r="D40" s="48">
        <f t="shared" si="5"/>
        <v>0.13883567376872022</v>
      </c>
      <c r="E40" s="48">
        <f t="shared" si="5"/>
        <v>5.8327339799282062E-11</v>
      </c>
    </row>
    <row r="41" spans="1:14" x14ac:dyDescent="0.25">
      <c r="A41" s="32">
        <f t="shared" si="6"/>
        <v>2.0250000000000004</v>
      </c>
      <c r="B41" s="48">
        <f t="shared" si="5"/>
        <v>8.4673128903288805E-2</v>
      </c>
      <c r="C41" s="48">
        <f t="shared" si="5"/>
        <v>0.13199384318783017</v>
      </c>
      <c r="D41" s="48">
        <f t="shared" si="5"/>
        <v>0.11962713769009668</v>
      </c>
      <c r="E41" s="48">
        <f t="shared" si="5"/>
        <v>1.369840086130719E-13</v>
      </c>
    </row>
    <row r="42" spans="1:14" x14ac:dyDescent="0.25">
      <c r="A42" s="32">
        <f t="shared" si="6"/>
        <v>2.1050000000000004</v>
      </c>
      <c r="B42" s="48">
        <f t="shared" si="5"/>
        <v>8.0768622281200589E-2</v>
      </c>
      <c r="C42" s="48">
        <f t="shared" si="5"/>
        <v>0.1218456742690803</v>
      </c>
      <c r="D42" s="48">
        <f t="shared" si="5"/>
        <v>0.10264885660171223</v>
      </c>
      <c r="E42" s="48">
        <f t="shared" si="5"/>
        <v>1.1035453030212265E-16</v>
      </c>
    </row>
    <row r="43" spans="1:14" x14ac:dyDescent="0.25">
      <c r="A43" s="32">
        <f t="shared" si="6"/>
        <v>2.1850000000000005</v>
      </c>
      <c r="B43" s="48">
        <f t="shared" si="5"/>
        <v>7.7140283988261102E-2</v>
      </c>
      <c r="C43" s="48">
        <f t="shared" si="5"/>
        <v>0.11247773365428952</v>
      </c>
      <c r="D43" s="48">
        <f t="shared" si="5"/>
        <v>8.772587623173532E-2</v>
      </c>
      <c r="E43" s="48">
        <f t="shared" si="5"/>
        <v>2.6762267688264892E-20</v>
      </c>
    </row>
    <row r="44" spans="1:14" x14ac:dyDescent="0.25">
      <c r="A44" s="32">
        <f t="shared" si="6"/>
        <v>2.2650000000000006</v>
      </c>
      <c r="B44" s="48">
        <f t="shared" si="5"/>
        <v>7.3760917976728138E-2</v>
      </c>
      <c r="C44" s="48">
        <f t="shared" si="5"/>
        <v>0.10383003454079688</v>
      </c>
      <c r="D44" s="48">
        <f t="shared" si="5"/>
        <v>7.4679197958174653E-2</v>
      </c>
      <c r="E44" s="48">
        <f t="shared" si="5"/>
        <v>1.6968469826620735E-24</v>
      </c>
    </row>
    <row r="45" spans="1:14" x14ac:dyDescent="0.25">
      <c r="G45" s="31"/>
    </row>
    <row r="46" spans="1:14" x14ac:dyDescent="0.25">
      <c r="A46" s="46" t="s">
        <v>39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</row>
    <row r="47" spans="1:14" x14ac:dyDescent="0.25">
      <c r="G47" s="31" t="str">
        <f>"Показатели распределения Вейбулла: W(альфа="&amp;B49&amp;"; бета="&amp;B50&amp;")"</f>
        <v>Показатели распределения Вейбулла: W(альфа=1,5; бета=1)</v>
      </c>
    </row>
    <row r="48" spans="1:14" x14ac:dyDescent="0.25">
      <c r="A48" s="14" t="s">
        <v>17</v>
      </c>
      <c r="B48" s="14" t="s">
        <v>9</v>
      </c>
    </row>
    <row r="49" spans="1:7" x14ac:dyDescent="0.25">
      <c r="A49" s="15" t="s">
        <v>29</v>
      </c>
      <c r="B49" s="16">
        <v>1.5</v>
      </c>
    </row>
    <row r="50" spans="1:7" x14ac:dyDescent="0.25">
      <c r="A50" s="15" t="s">
        <v>30</v>
      </c>
      <c r="B50" s="16">
        <v>1</v>
      </c>
    </row>
    <row r="51" spans="1:7" x14ac:dyDescent="0.25">
      <c r="A51" s="18" t="s">
        <v>42</v>
      </c>
      <c r="B51" s="19">
        <f>B50*EXP(GAMMALN(1+1/B49))</f>
        <v>0.90274529295093353</v>
      </c>
    </row>
    <row r="52" spans="1:7" x14ac:dyDescent="0.25">
      <c r="A52" s="15" t="s">
        <v>12</v>
      </c>
      <c r="B52" s="19">
        <f>B50*B50*(EXP(GAMMALN(1+2/B49))-EXP(GAMMALN(1+1/B49))^2)</f>
        <v>0.37569028481393174</v>
      </c>
    </row>
    <row r="53" spans="1:7" x14ac:dyDescent="0.25">
      <c r="A53" s="15" t="s">
        <v>5</v>
      </c>
      <c r="B53" s="19">
        <f>B50*(LN(2))^(1/B49)</f>
        <v>0.78321976877465138</v>
      </c>
    </row>
    <row r="54" spans="1:7" x14ac:dyDescent="0.25">
      <c r="A54" s="53" t="s">
        <v>6</v>
      </c>
      <c r="B54" s="19">
        <f>B50*((B49-1)/B49)^(1/B49)</f>
        <v>0.48074985676913612</v>
      </c>
    </row>
    <row r="56" spans="1:7" ht="36" x14ac:dyDescent="0.25">
      <c r="A56" s="18" t="s">
        <v>3</v>
      </c>
      <c r="B56" s="49" t="s">
        <v>19</v>
      </c>
      <c r="C56" s="49" t="s">
        <v>15</v>
      </c>
    </row>
    <row r="57" spans="1:7" x14ac:dyDescent="0.25">
      <c r="A57" s="32">
        <v>2.5000000000000001E-2</v>
      </c>
      <c r="B57" s="48">
        <f t="shared" ref="B57:B78" si="7">_xlfn.WEIBULL.DIST($A57,$B$49,$B$50,TRUE)</f>
        <v>3.9450448589185769E-3</v>
      </c>
      <c r="C57" s="48">
        <f t="shared" ref="C57:C78" si="8">_xlfn.WEIBULL.DIST($A57,$B$49,$B$50,FALSE)</f>
        <v>0.23623517497069943</v>
      </c>
    </row>
    <row r="58" spans="1:7" x14ac:dyDescent="0.25">
      <c r="A58" s="32">
        <f>A57+0.1</f>
        <v>0.125</v>
      </c>
      <c r="B58" s="48">
        <f t="shared" si="7"/>
        <v>4.3231839897343458E-2</v>
      </c>
      <c r="C58" s="48">
        <f t="shared" si="8"/>
        <v>0.50740294052397372</v>
      </c>
    </row>
    <row r="59" spans="1:7" x14ac:dyDescent="0.25">
      <c r="A59" s="32">
        <f t="shared" ref="A59:A78" si="9">A58+0.1</f>
        <v>0.22500000000000001</v>
      </c>
      <c r="B59" s="48">
        <f t="shared" si="7"/>
        <v>0.10122888010092082</v>
      </c>
      <c r="C59" s="48">
        <f t="shared" si="8"/>
        <v>0.63948686266380905</v>
      </c>
    </row>
    <row r="60" spans="1:7" x14ac:dyDescent="0.25">
      <c r="A60" s="32">
        <f t="shared" si="9"/>
        <v>0.32500000000000001</v>
      </c>
      <c r="B60" s="48">
        <f t="shared" si="7"/>
        <v>0.16912715192874836</v>
      </c>
      <c r="C60" s="48">
        <f t="shared" si="8"/>
        <v>0.71050560206472813</v>
      </c>
    </row>
    <row r="61" spans="1:7" x14ac:dyDescent="0.25">
      <c r="A61" s="32">
        <f t="shared" si="9"/>
        <v>0.42500000000000004</v>
      </c>
      <c r="B61" s="48">
        <f t="shared" si="7"/>
        <v>0.24199561031935063</v>
      </c>
      <c r="C61" s="48">
        <f t="shared" si="8"/>
        <v>0.74123760605403832</v>
      </c>
    </row>
    <row r="62" spans="1:7" x14ac:dyDescent="0.25">
      <c r="A62" s="32">
        <f t="shared" si="9"/>
        <v>0.52500000000000002</v>
      </c>
      <c r="B62" s="48">
        <f t="shared" si="7"/>
        <v>0.31641115068750864</v>
      </c>
      <c r="C62" s="48">
        <f t="shared" si="8"/>
        <v>0.74296076661610755</v>
      </c>
      <c r="G62" s="31" t="str">
        <f>"Показатели распределения Вейбулла (плотность вероятности): W(альфа="&amp;B49&amp;"; бета="&amp;B50&amp;")"</f>
        <v>Показатели распределения Вейбулла (плотность вероятности): W(альфа=1,5; бета=1)</v>
      </c>
    </row>
    <row r="63" spans="1:7" x14ac:dyDescent="0.25">
      <c r="A63" s="32">
        <f t="shared" si="9"/>
        <v>0.625</v>
      </c>
      <c r="B63" s="48">
        <f t="shared" si="7"/>
        <v>0.38988382211582601</v>
      </c>
      <c r="C63" s="48">
        <f t="shared" si="8"/>
        <v>0.72350878478641523</v>
      </c>
    </row>
    <row r="64" spans="1:7" x14ac:dyDescent="0.25">
      <c r="A64" s="32">
        <f t="shared" si="9"/>
        <v>0.72499999999999998</v>
      </c>
      <c r="B64" s="48">
        <f t="shared" si="7"/>
        <v>0.46060937872966579</v>
      </c>
      <c r="C64" s="48">
        <f t="shared" si="8"/>
        <v>0.68891184688272</v>
      </c>
    </row>
    <row r="65" spans="1:9" x14ac:dyDescent="0.25">
      <c r="A65" s="32">
        <f t="shared" si="9"/>
        <v>0.82499999999999996</v>
      </c>
      <c r="B65" s="48">
        <f t="shared" si="7"/>
        <v>0.52732321914205382</v>
      </c>
      <c r="C65" s="48">
        <f t="shared" si="8"/>
        <v>0.6439950103222003</v>
      </c>
    </row>
    <row r="66" spans="1:9" x14ac:dyDescent="0.25">
      <c r="A66" s="32">
        <f t="shared" si="9"/>
        <v>0.92499999999999993</v>
      </c>
      <c r="B66" s="48">
        <f t="shared" si="7"/>
        <v>0.58919495202759675</v>
      </c>
      <c r="C66" s="48">
        <f t="shared" si="8"/>
        <v>0.59264946541668728</v>
      </c>
    </row>
    <row r="67" spans="1:9" x14ac:dyDescent="0.25">
      <c r="A67" s="32">
        <f t="shared" si="9"/>
        <v>1.0249999999999999</v>
      </c>
      <c r="B67" s="48">
        <f t="shared" si="7"/>
        <v>0.64574327169016632</v>
      </c>
      <c r="C67" s="48">
        <f t="shared" si="8"/>
        <v>0.53798640262195807</v>
      </c>
    </row>
    <row r="68" spans="1:9" x14ac:dyDescent="0.25">
      <c r="A68" s="32">
        <f t="shared" si="9"/>
        <v>1.125</v>
      </c>
      <c r="B68" s="48">
        <f t="shared" si="7"/>
        <v>0.69676363444858402</v>
      </c>
      <c r="C68" s="48">
        <f t="shared" si="8"/>
        <v>0.48244610336348032</v>
      </c>
    </row>
    <row r="69" spans="1:9" x14ac:dyDescent="0.25">
      <c r="A69" s="32">
        <f t="shared" si="9"/>
        <v>1.2250000000000001</v>
      </c>
      <c r="B69" s="48">
        <f t="shared" si="7"/>
        <v>0.74226582297035359</v>
      </c>
      <c r="C69" s="48">
        <f t="shared" si="8"/>
        <v>0.42788919089843497</v>
      </c>
    </row>
    <row r="70" spans="1:9" x14ac:dyDescent="0.25">
      <c r="A70" s="32">
        <f t="shared" si="9"/>
        <v>1.3250000000000002</v>
      </c>
      <c r="B70" s="48">
        <f t="shared" si="7"/>
        <v>0.7824201865557594</v>
      </c>
      <c r="C70" s="48">
        <f t="shared" si="8"/>
        <v>0.37567976039433643</v>
      </c>
    </row>
    <row r="71" spans="1:9" x14ac:dyDescent="0.25">
      <c r="A71" s="32">
        <f t="shared" si="9"/>
        <v>1.4250000000000003</v>
      </c>
      <c r="B71" s="48">
        <f t="shared" si="7"/>
        <v>0.81751192216949908</v>
      </c>
      <c r="C71" s="48">
        <f t="shared" si="8"/>
        <v>0.32676323573316235</v>
      </c>
    </row>
    <row r="72" spans="1:9" x14ac:dyDescent="0.25">
      <c r="A72" s="32">
        <f t="shared" si="9"/>
        <v>1.5250000000000004</v>
      </c>
      <c r="B72" s="48">
        <f t="shared" si="7"/>
        <v>0.84790288959199578</v>
      </c>
      <c r="C72" s="48">
        <f t="shared" si="8"/>
        <v>0.28173911376441291</v>
      </c>
      <c r="G72" s="50"/>
      <c r="H72" s="51"/>
      <c r="I72" s="51"/>
    </row>
    <row r="73" spans="1:9" x14ac:dyDescent="0.25">
      <c r="A73" s="32">
        <f t="shared" si="9"/>
        <v>1.6250000000000004</v>
      </c>
      <c r="B73" s="48">
        <f t="shared" si="7"/>
        <v>0.87400041647547955</v>
      </c>
      <c r="C73" s="48">
        <f t="shared" si="8"/>
        <v>0.24092787566103527</v>
      </c>
      <c r="G73" s="50"/>
      <c r="H73" s="51"/>
      <c r="I73" s="51"/>
    </row>
    <row r="74" spans="1:9" x14ac:dyDescent="0.25">
      <c r="A74" s="32">
        <f t="shared" si="9"/>
        <v>1.7250000000000005</v>
      </c>
      <c r="B74" s="48">
        <f t="shared" si="7"/>
        <v>0.89623246841946969</v>
      </c>
      <c r="C74" s="48">
        <f t="shared" si="8"/>
        <v>0.20443125493375605</v>
      </c>
      <c r="G74" s="50"/>
      <c r="H74" s="51"/>
      <c r="I74" s="51"/>
    </row>
    <row r="75" spans="1:9" x14ac:dyDescent="0.25">
      <c r="A75" s="32">
        <f t="shared" si="9"/>
        <v>1.8250000000000006</v>
      </c>
      <c r="B75" s="48">
        <f t="shared" si="7"/>
        <v>0.91502848834881689</v>
      </c>
      <c r="C75" s="48">
        <f t="shared" si="8"/>
        <v>0.17218528663790963</v>
      </c>
      <c r="G75" s="50"/>
      <c r="H75" s="51"/>
      <c r="I75" s="51"/>
    </row>
    <row r="76" spans="1:9" x14ac:dyDescent="0.25">
      <c r="A76" s="32">
        <f t="shared" si="9"/>
        <v>1.9250000000000007</v>
      </c>
      <c r="B76" s="48">
        <f t="shared" si="7"/>
        <v>0.93080516847970718</v>
      </c>
      <c r="C76" s="48">
        <f t="shared" si="8"/>
        <v>0.14400589882495582</v>
      </c>
    </row>
    <row r="77" spans="1:9" x14ac:dyDescent="0.25">
      <c r="A77" s="32">
        <f t="shared" si="9"/>
        <v>2.0250000000000008</v>
      </c>
      <c r="B77" s="48">
        <f t="shared" si="7"/>
        <v>0.94395641110114381</v>
      </c>
      <c r="C77" s="48">
        <f t="shared" si="8"/>
        <v>0.11962713769009661</v>
      </c>
    </row>
    <row r="78" spans="1:9" x14ac:dyDescent="0.25">
      <c r="A78" s="32">
        <f t="shared" si="9"/>
        <v>2.1250000000000009</v>
      </c>
      <c r="B78" s="48">
        <f t="shared" si="7"/>
        <v>0.95484675788863826</v>
      </c>
      <c r="C78" s="48">
        <f t="shared" si="8"/>
        <v>9.873239349287001E-2</v>
      </c>
    </row>
    <row r="79" spans="1:9" x14ac:dyDescent="0.25">
      <c r="A79" s="50"/>
      <c r="B79" s="51"/>
      <c r="C79" s="51"/>
    </row>
    <row r="80" spans="1:9" x14ac:dyDescent="0.25">
      <c r="A80" s="4" t="s">
        <v>37</v>
      </c>
      <c r="B80" s="4" t="s">
        <v>3</v>
      </c>
      <c r="C80" s="4" t="s">
        <v>40</v>
      </c>
      <c r="D80" s="4" t="s">
        <v>41</v>
      </c>
    </row>
    <row r="81" spans="1:4" x14ac:dyDescent="0.25">
      <c r="A81" s="3" t="s">
        <v>4</v>
      </c>
      <c r="B81" s="33">
        <f>B51</f>
        <v>0.90274529295093353</v>
      </c>
      <c r="C81" s="3">
        <f>0</f>
        <v>0</v>
      </c>
      <c r="D81" s="3">
        <f>0</f>
        <v>0</v>
      </c>
    </row>
    <row r="82" spans="1:4" x14ac:dyDescent="0.25">
      <c r="A82" s="3" t="s">
        <v>4</v>
      </c>
      <c r="B82" s="33">
        <f>B81</f>
        <v>0.90274529295093353</v>
      </c>
      <c r="C82" s="33">
        <f>_xlfn.WEIBULL.DIST($B82,$B$49,$B$50,TRUE)</f>
        <v>0.57587394406614023</v>
      </c>
      <c r="D82" s="33">
        <f>_xlfn.WEIBULL.DIST($B82,$B$49,$B$50,FALSE)</f>
        <v>0.60446175712453154</v>
      </c>
    </row>
    <row r="83" spans="1:4" x14ac:dyDescent="0.25">
      <c r="A83" s="3" t="s">
        <v>5</v>
      </c>
      <c r="B83" s="54">
        <f>B53</f>
        <v>0.78321976877465138</v>
      </c>
      <c r="C83" s="3">
        <v>0</v>
      </c>
      <c r="D83" s="3">
        <v>0</v>
      </c>
    </row>
    <row r="84" spans="1:4" x14ac:dyDescent="0.25">
      <c r="A84" s="3" t="s">
        <v>5</v>
      </c>
      <c r="B84" s="33">
        <f>B83</f>
        <v>0.78321976877465138</v>
      </c>
      <c r="C84" s="33">
        <f>_xlfn.WEIBULL.DIST($B84,$B$49,$B$50,TRUE)</f>
        <v>0.5</v>
      </c>
      <c r="D84" s="33">
        <f>_xlfn.WEIBULL.DIST($B84,$B$49,$B$50,FALSE)</f>
        <v>0.66374778337538831</v>
      </c>
    </row>
    <row r="85" spans="1:4" x14ac:dyDescent="0.25">
      <c r="A85" s="3" t="s">
        <v>6</v>
      </c>
      <c r="B85" s="33">
        <f>B54</f>
        <v>0.48074985676913612</v>
      </c>
      <c r="C85" s="3">
        <v>0</v>
      </c>
      <c r="D85" s="3">
        <v>0</v>
      </c>
    </row>
    <row r="86" spans="1:4" x14ac:dyDescent="0.25">
      <c r="A86" s="3" t="str">
        <f>A85</f>
        <v>Мода</v>
      </c>
      <c r="B86" s="33">
        <f>B85</f>
        <v>0.48074985676913612</v>
      </c>
      <c r="C86" s="33">
        <f>_xlfn.WEIBULL.DIST($B86,$B$49,$B$50,TRUE)</f>
        <v>0.28346868942621078</v>
      </c>
      <c r="D86" s="33">
        <f>_xlfn.WEIBULL.DIST($B86,$B$49,$B$50,FALSE)</f>
        <v>0.74522259391735945</v>
      </c>
    </row>
  </sheetData>
  <hyperlinks>
    <hyperlink ref="A1:D1" r:id="rId1" display="Файл скачан с сайта excel2.ru &gt;&gt;&gt;"/>
    <hyperlink ref="A2" r:id="rId2"/>
    <hyperlink ref="N2" r:id="rId3" display="Задать вопрос"/>
  </hyperlinks>
  <pageMargins left="0.7" right="0.7" top="0.75" bottom="0.75" header="0.3" footer="0.3"/>
  <pageSetup paperSize="9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7" name="Group Box 1">
              <controlPr defaultSize="0" autoFill="0" autoPict="0">
                <anchor moveWithCells="1">
                  <from>
                    <xdr:col>6</xdr:col>
                    <xdr:colOff>0</xdr:colOff>
                    <xdr:row>5</xdr:row>
                    <xdr:rowOff>0</xdr:rowOff>
                  </from>
                  <to>
                    <xdr:col>9</xdr:col>
                    <xdr:colOff>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8" name="Option Button 2">
              <controlPr defaultSize="0" autoFill="0" autoLine="0" autoPict="0">
                <anchor moveWithCells="1">
                  <from>
                    <xdr:col>6</xdr:col>
                    <xdr:colOff>133350</xdr:colOff>
                    <xdr:row>6</xdr:row>
                    <xdr:rowOff>0</xdr:rowOff>
                  </from>
                  <to>
                    <xdr:col>8</xdr:col>
                    <xdr:colOff>85725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9" name="Option Button 3">
              <controlPr defaultSize="0" autoFill="0" autoLine="0" autoPict="0">
                <anchor moveWithCells="1">
                  <from>
                    <xdr:col>6</xdr:col>
                    <xdr:colOff>133350</xdr:colOff>
                    <xdr:row>7</xdr:row>
                    <xdr:rowOff>38100</xdr:rowOff>
                  </from>
                  <to>
                    <xdr:col>8</xdr:col>
                    <xdr:colOff>85725</xdr:colOff>
                    <xdr:row>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8"/>
  <sheetViews>
    <sheetView workbookViewId="0">
      <selection activeCell="G19" sqref="G19"/>
    </sheetView>
  </sheetViews>
  <sheetFormatPr defaultRowHeight="12.75" x14ac:dyDescent="0.2"/>
  <cols>
    <col min="1" max="1" width="15.85546875" style="35" customWidth="1"/>
    <col min="2" max="3" width="10.5703125" style="35" customWidth="1"/>
    <col min="4" max="5" width="9.140625" style="35"/>
    <col min="6" max="6" width="11.140625" style="35" customWidth="1"/>
    <col min="7" max="7" width="10.7109375" style="35" bestFit="1" customWidth="1"/>
    <col min="8" max="8" width="10.7109375" style="35" customWidth="1"/>
    <col min="9" max="9" width="10.28515625" style="35" customWidth="1"/>
    <col min="10" max="10" width="12.7109375" style="35" customWidth="1"/>
    <col min="11" max="11" width="9.140625" style="35"/>
    <col min="12" max="12" width="9.42578125" style="35" bestFit="1" customWidth="1"/>
    <col min="13" max="13" width="11" style="35" customWidth="1"/>
    <col min="14" max="14" width="13.140625" style="35" customWidth="1"/>
    <col min="15" max="15" width="14.7109375" style="35" customWidth="1"/>
    <col min="16" max="16" width="9.140625" style="35"/>
    <col min="17" max="17" width="14.42578125" style="35" customWidth="1"/>
    <col min="18" max="18" width="15.85546875" style="35" customWidth="1"/>
    <col min="19" max="16384" width="9.140625" style="35"/>
  </cols>
  <sheetData>
    <row r="1" spans="1:17" ht="15" x14ac:dyDescent="0.25">
      <c r="A1" s="34" t="s">
        <v>47</v>
      </c>
    </row>
    <row r="3" spans="1:17" x14ac:dyDescent="0.2">
      <c r="A3" s="14" t="s">
        <v>17</v>
      </c>
      <c r="B3" s="14" t="s">
        <v>9</v>
      </c>
      <c r="C3" s="14" t="s">
        <v>43</v>
      </c>
    </row>
    <row r="4" spans="1:17" x14ac:dyDescent="0.2">
      <c r="A4" s="15" t="s">
        <v>29</v>
      </c>
      <c r="B4" s="16">
        <v>1.5</v>
      </c>
      <c r="C4" s="38">
        <f ca="1">G10</f>
        <v>1.466425297309625</v>
      </c>
    </row>
    <row r="5" spans="1:17" x14ac:dyDescent="0.2">
      <c r="A5" s="15" t="s">
        <v>30</v>
      </c>
      <c r="B5" s="16">
        <v>1</v>
      </c>
      <c r="C5" s="38">
        <f ca="1">EXP(-G11/C4)</f>
        <v>1.036300883460229</v>
      </c>
    </row>
    <row r="6" spans="1:17" x14ac:dyDescent="0.2">
      <c r="A6" s="17"/>
    </row>
    <row r="7" spans="1:17" ht="38.25" x14ac:dyDescent="0.2">
      <c r="A7" s="36" t="s">
        <v>22</v>
      </c>
      <c r="B7" s="32">
        <f ca="1">COUNT(B19:B218)</f>
        <v>200</v>
      </c>
    </row>
    <row r="8" spans="1:17" x14ac:dyDescent="0.2">
      <c r="A8" s="42"/>
      <c r="B8" s="43"/>
    </row>
    <row r="9" spans="1:17" ht="25.5" x14ac:dyDescent="0.2">
      <c r="A9" s="39" t="s">
        <v>10</v>
      </c>
      <c r="B9" s="39" t="s">
        <v>80</v>
      </c>
      <c r="C9" s="39" t="s">
        <v>24</v>
      </c>
      <c r="F9" s="37" t="s">
        <v>52</v>
      </c>
    </row>
    <row r="10" spans="1:17" ht="38.25" x14ac:dyDescent="0.2">
      <c r="A10" s="18" t="s">
        <v>21</v>
      </c>
      <c r="B10" s="41">
        <f ca="1">AVERAGE(B19:B218)</f>
        <v>0.90596589024354246</v>
      </c>
      <c r="C10" s="38">
        <f>B5*EXP(GAMMALN(1+1/B4))</f>
        <v>0.90274529295093353</v>
      </c>
      <c r="F10" s="32" t="s">
        <v>50</v>
      </c>
      <c r="G10" s="19">
        <f ca="1">SLOPE(G19:G218,D19:D218)</f>
        <v>1.466425297309625</v>
      </c>
      <c r="H10" s="29"/>
    </row>
    <row r="11" spans="1:17" ht="25.5" x14ac:dyDescent="0.2">
      <c r="A11" s="18" t="s">
        <v>23</v>
      </c>
      <c r="B11" s="41">
        <f ca="1">_xlfn.STDEV.S(B19:B218)</f>
        <v>0.56617362447582253</v>
      </c>
      <c r="C11" s="19">
        <f>SQRT(B5*B5*(EXP(GAMMALN(1+2/B4))-EXP(GAMMALN(1+1/B4))^2))</f>
        <v>0.61293579175467616</v>
      </c>
      <c r="F11" s="32" t="s">
        <v>51</v>
      </c>
      <c r="G11" s="19">
        <f ca="1">INTERCEPT(G19:G218,D19:D218)</f>
        <v>-5.2289103623387345E-2</v>
      </c>
      <c r="H11" s="29"/>
    </row>
    <row r="12" spans="1:17" x14ac:dyDescent="0.2">
      <c r="A12" s="18" t="s">
        <v>12</v>
      </c>
      <c r="B12" s="41">
        <f ca="1">_xlfn.VAR.S(B19:B218)</f>
        <v>0.32055257305208973</v>
      </c>
      <c r="C12" s="19">
        <f>B5*B5*(EXP(GAMMALN(1+2/B4))-EXP(GAMMALN(1+1/B4))^2)</f>
        <v>0.37569028481393174</v>
      </c>
      <c r="F12" s="32" t="s">
        <v>67</v>
      </c>
      <c r="G12" s="61">
        <f ca="1">RSQ(G19:G218,D19:D218)</f>
        <v>0.9639998269589497</v>
      </c>
    </row>
    <row r="13" spans="1:17" ht="38.25" x14ac:dyDescent="0.2">
      <c r="A13" s="58"/>
      <c r="B13" s="59"/>
      <c r="C13" s="29"/>
      <c r="I13" s="36" t="s">
        <v>61</v>
      </c>
      <c r="J13" s="32">
        <f ca="1">ROUND(SQRT(B7),0)</f>
        <v>14</v>
      </c>
      <c r="M13" s="37"/>
    </row>
    <row r="14" spans="1:17" ht="25.5" x14ac:dyDescent="0.2">
      <c r="A14" s="60" t="s">
        <v>60</v>
      </c>
      <c r="B14" s="59"/>
      <c r="C14" s="29"/>
      <c r="I14" s="36" t="s">
        <v>62</v>
      </c>
      <c r="J14" s="61">
        <f ca="1">(B16-B15)/J13</f>
        <v>0.18106030306704529</v>
      </c>
      <c r="M14" s="37"/>
    </row>
    <row r="15" spans="1:17" x14ac:dyDescent="0.2">
      <c r="A15" s="18" t="s">
        <v>58</v>
      </c>
      <c r="B15" s="41">
        <f ca="1">MIN(B19:B218)</f>
        <v>2.6845243326888172E-3</v>
      </c>
      <c r="C15" s="29"/>
      <c r="M15" s="37"/>
    </row>
    <row r="16" spans="1:17" x14ac:dyDescent="0.2">
      <c r="A16" s="18" t="s">
        <v>59</v>
      </c>
      <c r="B16" s="41">
        <f ca="1">MAX(B19:B218)</f>
        <v>2.5375287672713229</v>
      </c>
      <c r="C16" s="29"/>
      <c r="I16" s="37" t="s">
        <v>70</v>
      </c>
      <c r="M16" s="37" t="s">
        <v>64</v>
      </c>
      <c r="Q16" s="37" t="s">
        <v>15</v>
      </c>
    </row>
    <row r="17" spans="1:18" ht="38.25" x14ac:dyDescent="0.2">
      <c r="D17" s="39" t="s">
        <v>78</v>
      </c>
      <c r="G17" s="39" t="s">
        <v>79</v>
      </c>
      <c r="I17" s="62" t="s">
        <v>57</v>
      </c>
      <c r="J17" s="62" t="s">
        <v>63</v>
      </c>
      <c r="K17" s="62" t="s">
        <v>56</v>
      </c>
      <c r="L17" s="57"/>
      <c r="M17" s="62" t="s">
        <v>54</v>
      </c>
      <c r="N17" s="62" t="s">
        <v>55</v>
      </c>
      <c r="O17" s="62" t="s">
        <v>65</v>
      </c>
      <c r="Q17" s="62" t="s">
        <v>64</v>
      </c>
      <c r="R17" s="62" t="s">
        <v>66</v>
      </c>
    </row>
    <row r="18" spans="1:18" x14ac:dyDescent="0.2">
      <c r="A18" s="40" t="s">
        <v>53</v>
      </c>
      <c r="B18" s="40" t="s">
        <v>44</v>
      </c>
      <c r="C18" s="40" t="s">
        <v>48</v>
      </c>
      <c r="D18" s="40" t="s">
        <v>49</v>
      </c>
      <c r="F18" s="40" t="s">
        <v>69</v>
      </c>
      <c r="G18" s="40" t="s">
        <v>68</v>
      </c>
      <c r="H18" s="63"/>
      <c r="J18" s="35">
        <v>0</v>
      </c>
      <c r="M18" s="35">
        <v>0</v>
      </c>
    </row>
    <row r="19" spans="1:18" x14ac:dyDescent="0.2">
      <c r="A19" s="35">
        <v>1</v>
      </c>
      <c r="B19" s="35">
        <f ca="1">$B$5*(-LN(RAND()))^(1/$B$4)</f>
        <v>1.4507902267084496</v>
      </c>
      <c r="C19" s="35">
        <f t="shared" ref="C19:C50" ca="1" si="0">SMALL($B$19:$B$218,A19)</f>
        <v>2.6845243326888172E-3</v>
      </c>
      <c r="D19" s="35">
        <f ca="1">LN(C19)</f>
        <v>-5.9202517240008712</v>
      </c>
      <c r="F19" s="35">
        <f ca="1">(A19-0.5)/$B$7</f>
        <v>2.5000000000000001E-3</v>
      </c>
      <c r="G19" s="35">
        <f ca="1">LN(-LN(1-F19))</f>
        <v>-5.9902132430681343</v>
      </c>
      <c r="I19" s="32" t="str">
        <f>ROUND(J18,2)&amp;"-"&amp;ROUND(J19,2)</f>
        <v>0-0,05</v>
      </c>
      <c r="J19" s="32">
        <v>0.05</v>
      </c>
      <c r="K19" s="32">
        <f t="array" aca="1" ref="K19:K33" ca="1">FREQUENCY(B19:B218,J19:J32)</f>
        <v>2</v>
      </c>
      <c r="M19" s="65">
        <f t="shared" ref="M19:M33" si="1">_xlfn.WEIBULL.DIST(J19,$B$4,$B$5,TRUE)</f>
        <v>1.1118072161658001E-2</v>
      </c>
      <c r="N19" s="65">
        <f>M19-M18</f>
        <v>1.1118072161658001E-2</v>
      </c>
      <c r="O19" s="65">
        <f ca="1">N19*$B$7</f>
        <v>2.2236144323316003</v>
      </c>
      <c r="Q19" s="66">
        <f>_xlfn.WEIBULL.DIST(J19,$B$4,$B$5,FALSE)</f>
        <v>0.33168108185513617</v>
      </c>
      <c r="R19" s="66">
        <f ca="1">_xlfn.WEIBULL.DIST(J19,$C$4,$C$5,FALSE)</f>
        <v>0.34011201553765058</v>
      </c>
    </row>
    <row r="20" spans="1:18" x14ac:dyDescent="0.2">
      <c r="A20" s="35">
        <v>2</v>
      </c>
      <c r="B20" s="35">
        <f t="shared" ref="B20:B83" ca="1" si="2">$B$5*(-LN(RAND()))^(1/$B$4)</f>
        <v>0.13017916255549886</v>
      </c>
      <c r="C20" s="35">
        <f t="shared" ca="1" si="0"/>
        <v>2.9433605849662221E-2</v>
      </c>
      <c r="D20" s="35">
        <f t="shared" ref="D20:D83" ca="1" si="3">LN(C20)</f>
        <v>-3.5256182013177737</v>
      </c>
      <c r="F20" s="35">
        <f t="shared" ref="F20:F83" ca="1" si="4">(A20-0.5)/$B$7</f>
        <v>7.4999999999999997E-3</v>
      </c>
      <c r="G20" s="35">
        <f t="shared" ref="G20:G83" ca="1" si="5">LN(-LN(1-F20))</f>
        <v>-4.8890904866781719</v>
      </c>
      <c r="I20" s="32" t="str">
        <f t="shared" ref="I20:I32" ca="1" si="6">ROUND(J19,2)&amp;"-"&amp;ROUND(J20,2)</f>
        <v>0,05-0,23</v>
      </c>
      <c r="J20" s="41">
        <f t="shared" ref="J20:J32" ca="1" si="7">J19+$J$14</f>
        <v>0.23106030306704528</v>
      </c>
      <c r="K20" s="32">
        <f ca="1"/>
        <v>15</v>
      </c>
      <c r="M20" s="65">
        <f t="shared" ca="1" si="1"/>
        <v>0.10512188887670343</v>
      </c>
      <c r="N20" s="65">
        <f t="shared" ref="N20:N33" ca="1" si="8">M20-M19</f>
        <v>9.400381671504543E-2</v>
      </c>
      <c r="O20" s="65">
        <f ca="1">N20*$B$7</f>
        <v>18.800763343009088</v>
      </c>
      <c r="Q20" s="66">
        <f t="shared" ref="Q20:Q33" ca="1" si="9">_xlfn.WEIBULL.DIST(J20,$B$4,$B$5,FALSE)</f>
        <v>0.64523484627237115</v>
      </c>
      <c r="R20" s="66">
        <f t="shared" ref="R20:R33" ca="1" si="10">_xlfn.WEIBULL.DIST(J20,$C$4,$C$5,FALSE)</f>
        <v>0.6290564836572039</v>
      </c>
    </row>
    <row r="21" spans="1:18" x14ac:dyDescent="0.2">
      <c r="A21" s="35">
        <v>3</v>
      </c>
      <c r="B21" s="35">
        <f t="shared" ca="1" si="2"/>
        <v>1.9736677861440477</v>
      </c>
      <c r="C21" s="35">
        <f t="shared" ca="1" si="0"/>
        <v>8.0272702460183171E-2</v>
      </c>
      <c r="D21" s="35">
        <f t="shared" ca="1" si="3"/>
        <v>-2.5223256602796362</v>
      </c>
      <c r="F21" s="35">
        <f t="shared" ca="1" si="4"/>
        <v>1.2500000000000001E-2</v>
      </c>
      <c r="G21" s="35">
        <f t="shared" ca="1" si="5"/>
        <v>-4.3757438363018375</v>
      </c>
      <c r="I21" s="32" t="str">
        <f t="shared" ca="1" si="6"/>
        <v>0,23-0,41</v>
      </c>
      <c r="J21" s="41">
        <f t="shared" ca="1" si="7"/>
        <v>0.41212060613409057</v>
      </c>
      <c r="K21" s="32">
        <f ca="1"/>
        <v>24</v>
      </c>
      <c r="M21" s="65">
        <f t="shared" ca="1" si="1"/>
        <v>0.23246216230453964</v>
      </c>
      <c r="N21" s="65">
        <f t="shared" ca="1" si="8"/>
        <v>0.12734027342783621</v>
      </c>
      <c r="O21" s="65">
        <f t="shared" ref="O21:O33" ca="1" si="11">N21*$B$7</f>
        <v>25.468054685567243</v>
      </c>
      <c r="Q21" s="66">
        <f t="shared" ca="1" si="9"/>
        <v>0.7391000272910252</v>
      </c>
      <c r="R21" s="66">
        <f t="shared" ca="1" si="10"/>
        <v>0.71063716661117726</v>
      </c>
    </row>
    <row r="22" spans="1:18" x14ac:dyDescent="0.2">
      <c r="A22" s="35">
        <v>4</v>
      </c>
      <c r="B22" s="35">
        <f t="shared" ca="1" si="2"/>
        <v>1.7340844516843179</v>
      </c>
      <c r="C22" s="35">
        <f t="shared" ca="1" si="0"/>
        <v>9.5085780036914716E-2</v>
      </c>
      <c r="D22" s="35">
        <f t="shared" ca="1" si="3"/>
        <v>-2.3529758470366957</v>
      </c>
      <c r="F22" s="35">
        <f t="shared" ca="1" si="4"/>
        <v>1.7500000000000002E-2</v>
      </c>
      <c r="G22" s="35">
        <f t="shared" ca="1" si="5"/>
        <v>-4.036739917763672</v>
      </c>
      <c r="I22" s="32" t="str">
        <f t="shared" ca="1" si="6"/>
        <v>0,41-0,59</v>
      </c>
      <c r="J22" s="41">
        <f t="shared" ca="1" si="7"/>
        <v>0.59318090920113586</v>
      </c>
      <c r="K22" s="32">
        <f ca="1"/>
        <v>34</v>
      </c>
      <c r="M22" s="65">
        <f t="shared" ca="1" si="1"/>
        <v>0.36672941806159465</v>
      </c>
      <c r="N22" s="65">
        <f t="shared" ca="1" si="8"/>
        <v>0.134267255757055</v>
      </c>
      <c r="O22" s="65">
        <f t="shared" ca="1" si="11"/>
        <v>26.853451151411001</v>
      </c>
      <c r="Q22" s="66">
        <f t="shared" ca="1" si="9"/>
        <v>0.73160077259423928</v>
      </c>
      <c r="R22" s="66">
        <f t="shared" ca="1" si="10"/>
        <v>0.70165942146695104</v>
      </c>
    </row>
    <row r="23" spans="1:18" x14ac:dyDescent="0.2">
      <c r="A23" s="35">
        <v>5</v>
      </c>
      <c r="B23" s="35">
        <f t="shared" ca="1" si="2"/>
        <v>1.0686753646878298</v>
      </c>
      <c r="C23" s="35">
        <f t="shared" ca="1" si="0"/>
        <v>0.11730006316025311</v>
      </c>
      <c r="D23" s="35">
        <f t="shared" ca="1" si="3"/>
        <v>-2.1430199848722715</v>
      </c>
      <c r="F23" s="35">
        <f t="shared" ca="1" si="4"/>
        <v>2.2499999999999999E-2</v>
      </c>
      <c r="G23" s="35">
        <f t="shared" ca="1" si="5"/>
        <v>-3.7828830544699525</v>
      </c>
      <c r="I23" s="32" t="str">
        <f t="shared" ca="1" si="6"/>
        <v>0,59-0,77</v>
      </c>
      <c r="J23" s="41">
        <f t="shared" ca="1" si="7"/>
        <v>0.77424121226818121</v>
      </c>
      <c r="K23" s="32">
        <f ca="1"/>
        <v>20</v>
      </c>
      <c r="M23" s="65">
        <f t="shared" ca="1" si="1"/>
        <v>0.49402216294413021</v>
      </c>
      <c r="N23" s="65">
        <f t="shared" ca="1" si="8"/>
        <v>0.12729274488253556</v>
      </c>
      <c r="O23" s="65">
        <f t="shared" ca="1" si="11"/>
        <v>25.45854897650711</v>
      </c>
      <c r="Q23" s="66">
        <f t="shared" ca="1" si="9"/>
        <v>0.66782226719326954</v>
      </c>
      <c r="R23" s="66">
        <f t="shared" ca="1" si="10"/>
        <v>0.64343130490102984</v>
      </c>
    </row>
    <row r="24" spans="1:18" x14ac:dyDescent="0.2">
      <c r="A24" s="35">
        <v>6</v>
      </c>
      <c r="B24" s="35">
        <f t="shared" ca="1" si="2"/>
        <v>1.8401029291524147</v>
      </c>
      <c r="C24" s="35">
        <f t="shared" ca="1" si="0"/>
        <v>0.12140582708755343</v>
      </c>
      <c r="D24" s="35">
        <f t="shared" ca="1" si="3"/>
        <v>-2.1086164024349063</v>
      </c>
      <c r="F24" s="35">
        <f t="shared" ca="1" si="4"/>
        <v>2.75E-2</v>
      </c>
      <c r="G24" s="35">
        <f t="shared" ca="1" si="5"/>
        <v>-3.5796590717121393</v>
      </c>
      <c r="I24" s="32" t="str">
        <f t="shared" ca="1" si="6"/>
        <v>0,77-0,96</v>
      </c>
      <c r="J24" s="41">
        <f t="shared" ca="1" si="7"/>
        <v>0.95530151533522645</v>
      </c>
      <c r="K24" s="32">
        <f ca="1"/>
        <v>26</v>
      </c>
      <c r="M24" s="65">
        <f t="shared" ca="1" si="1"/>
        <v>0.60690626466663189</v>
      </c>
      <c r="N24" s="65">
        <f t="shared" ca="1" si="8"/>
        <v>0.11288410172250168</v>
      </c>
      <c r="O24" s="65">
        <f t="shared" ca="1" si="11"/>
        <v>22.576820344500337</v>
      </c>
      <c r="Q24" s="66">
        <f t="shared" ca="1" si="9"/>
        <v>0.57631193682974058</v>
      </c>
      <c r="R24" s="66">
        <f t="shared" ca="1" si="10"/>
        <v>0.5608561858753115</v>
      </c>
    </row>
    <row r="25" spans="1:18" x14ac:dyDescent="0.2">
      <c r="A25" s="35">
        <v>7</v>
      </c>
      <c r="B25" s="35">
        <f t="shared" ca="1" si="2"/>
        <v>1.7793019876930669</v>
      </c>
      <c r="C25" s="35">
        <f t="shared" ca="1" si="0"/>
        <v>0.12600331603165391</v>
      </c>
      <c r="D25" s="35">
        <f t="shared" ca="1" si="3"/>
        <v>-2.0714470546654251</v>
      </c>
      <c r="F25" s="35">
        <f t="shared" ca="1" si="4"/>
        <v>3.2500000000000001E-2</v>
      </c>
      <c r="G25" s="35">
        <f t="shared" ca="1" si="5"/>
        <v>-3.4100407468584781</v>
      </c>
      <c r="I25" s="32" t="str">
        <f t="shared" ca="1" si="6"/>
        <v>0,96-1,14</v>
      </c>
      <c r="J25" s="41">
        <f t="shared" ca="1" si="7"/>
        <v>1.1363618184022717</v>
      </c>
      <c r="K25" s="32">
        <f ca="1"/>
        <v>17</v>
      </c>
      <c r="M25" s="65">
        <f t="shared" ca="1" si="1"/>
        <v>0.70220942251241392</v>
      </c>
      <c r="N25" s="65">
        <f t="shared" ca="1" si="8"/>
        <v>9.5303157845782027E-2</v>
      </c>
      <c r="O25" s="65">
        <f t="shared" ca="1" si="11"/>
        <v>19.060631569156406</v>
      </c>
      <c r="Q25" s="66">
        <f t="shared" ca="1" si="9"/>
        <v>0.47616835244333122</v>
      </c>
      <c r="R25" s="66">
        <f t="shared" ca="1" si="10"/>
        <v>0.47021511904824964</v>
      </c>
    </row>
    <row r="26" spans="1:18" x14ac:dyDescent="0.2">
      <c r="A26" s="35">
        <v>8</v>
      </c>
      <c r="B26" s="35">
        <f t="shared" ca="1" si="2"/>
        <v>0.73239566729858152</v>
      </c>
      <c r="C26" s="35">
        <f t="shared" ca="1" si="0"/>
        <v>0.13017916255549886</v>
      </c>
      <c r="D26" s="35">
        <f t="shared" ca="1" si="3"/>
        <v>-2.0388436038321713</v>
      </c>
      <c r="F26" s="35">
        <f t="shared" ca="1" si="4"/>
        <v>3.7499999999999999E-2</v>
      </c>
      <c r="G26" s="35">
        <f t="shared" ca="1" si="5"/>
        <v>-3.2643646080675723</v>
      </c>
      <c r="I26" s="32" t="str">
        <f t="shared" ca="1" si="6"/>
        <v>1,14-1,32</v>
      </c>
      <c r="J26" s="41">
        <f t="shared" ca="1" si="7"/>
        <v>1.3174221214693169</v>
      </c>
      <c r="K26" s="32">
        <f ca="1"/>
        <v>11</v>
      </c>
      <c r="M26" s="65">
        <f t="shared" ca="1" si="1"/>
        <v>0.7795587529804533</v>
      </c>
      <c r="N26" s="65">
        <f t="shared" ca="1" si="8"/>
        <v>7.7349330468039379E-2</v>
      </c>
      <c r="O26" s="65">
        <f t="shared" ca="1" si="11"/>
        <v>15.469866093607877</v>
      </c>
      <c r="Q26" s="66">
        <f t="shared" ca="1" si="9"/>
        <v>0.37953042256619801</v>
      </c>
      <c r="R26" s="66">
        <f t="shared" ca="1" si="10"/>
        <v>0.38184317881040564</v>
      </c>
    </row>
    <row r="27" spans="1:18" x14ac:dyDescent="0.2">
      <c r="A27" s="35">
        <v>9</v>
      </c>
      <c r="B27" s="35">
        <f t="shared" ca="1" si="2"/>
        <v>1.3462482127256916</v>
      </c>
      <c r="C27" s="35">
        <f t="shared" ca="1" si="0"/>
        <v>0.15378546366376933</v>
      </c>
      <c r="D27" s="35">
        <f t="shared" ca="1" si="3"/>
        <v>-1.8721967409172353</v>
      </c>
      <c r="F27" s="35">
        <f t="shared" ca="1" si="4"/>
        <v>4.2500000000000003E-2</v>
      </c>
      <c r="G27" s="35">
        <f t="shared" ca="1" si="5"/>
        <v>-3.1366150114571418</v>
      </c>
      <c r="I27" s="32" t="str">
        <f t="shared" ca="1" si="6"/>
        <v>1,32-1,5</v>
      </c>
      <c r="J27" s="41">
        <f t="shared" ca="1" si="7"/>
        <v>1.4984824245363622</v>
      </c>
      <c r="K27" s="32">
        <f ca="1"/>
        <v>16</v>
      </c>
      <c r="M27" s="65">
        <f t="shared" ca="1" si="1"/>
        <v>0.84027952905335712</v>
      </c>
      <c r="N27" s="65">
        <f t="shared" ca="1" si="8"/>
        <v>6.0720776072903826E-2</v>
      </c>
      <c r="O27" s="65">
        <f t="shared" ca="1" si="11"/>
        <v>12.144155214580765</v>
      </c>
      <c r="Q27" s="66">
        <f t="shared" ca="1" si="9"/>
        <v>0.29327677226156051</v>
      </c>
      <c r="R27" s="66">
        <f t="shared" ca="1" si="10"/>
        <v>0.3017328679160215</v>
      </c>
    </row>
    <row r="28" spans="1:18" x14ac:dyDescent="0.2">
      <c r="A28" s="35">
        <v>10</v>
      </c>
      <c r="B28" s="35">
        <f t="shared" ca="1" si="2"/>
        <v>0.76897560228491291</v>
      </c>
      <c r="C28" s="35">
        <f t="shared" ca="1" si="0"/>
        <v>0.15741632091754293</v>
      </c>
      <c r="D28" s="35">
        <f t="shared" ca="1" si="3"/>
        <v>-1.8488612576656851</v>
      </c>
      <c r="F28" s="35">
        <f t="shared" ca="1" si="4"/>
        <v>4.7500000000000001E-2</v>
      </c>
      <c r="G28" s="35">
        <f t="shared" ca="1" si="5"/>
        <v>-3.0227916591269595</v>
      </c>
      <c r="I28" s="32" t="str">
        <f t="shared" ca="1" si="6"/>
        <v>1,5-1,68</v>
      </c>
      <c r="J28" s="41">
        <f t="shared" ca="1" si="7"/>
        <v>1.6795427276034074</v>
      </c>
      <c r="K28" s="32">
        <f ca="1"/>
        <v>13</v>
      </c>
      <c r="M28" s="65">
        <f t="shared" ca="1" si="1"/>
        <v>0.88657799921025626</v>
      </c>
      <c r="N28" s="65">
        <f t="shared" ca="1" si="8"/>
        <v>4.6298470156899141E-2</v>
      </c>
      <c r="O28" s="65">
        <f t="shared" ca="1" si="11"/>
        <v>9.2596940313798282</v>
      </c>
      <c r="Q28" s="66">
        <f t="shared" ca="1" si="9"/>
        <v>0.22048756004888223</v>
      </c>
      <c r="R28" s="66">
        <f t="shared" ca="1" si="10"/>
        <v>0.23276921497464809</v>
      </c>
    </row>
    <row r="29" spans="1:18" x14ac:dyDescent="0.2">
      <c r="A29" s="35">
        <v>11</v>
      </c>
      <c r="B29" s="35">
        <f t="shared" ca="1" si="2"/>
        <v>0.47016471038849528</v>
      </c>
      <c r="C29" s="35">
        <f t="shared" ca="1" si="0"/>
        <v>0.1640181392527558</v>
      </c>
      <c r="D29" s="35">
        <f t="shared" ca="1" si="3"/>
        <v>-1.8077782520745123</v>
      </c>
      <c r="F29" s="35">
        <f t="shared" ca="1" si="4"/>
        <v>5.2499999999999998E-2</v>
      </c>
      <c r="G29" s="35">
        <f t="shared" ca="1" si="5"/>
        <v>-2.9200991131881748</v>
      </c>
      <c r="I29" s="32" t="str">
        <f t="shared" ca="1" si="6"/>
        <v>1,68-1,86</v>
      </c>
      <c r="J29" s="41">
        <f t="shared" ca="1" si="7"/>
        <v>1.8606030306704526</v>
      </c>
      <c r="K29" s="32">
        <f ca="1"/>
        <v>11</v>
      </c>
      <c r="M29" s="65">
        <f t="shared" ca="1" si="1"/>
        <v>0.92097061486174858</v>
      </c>
      <c r="N29" s="65">
        <f t="shared" ca="1" si="8"/>
        <v>3.439261565149232E-2</v>
      </c>
      <c r="O29" s="65">
        <f t="shared" ca="1" si="11"/>
        <v>6.878523130298464</v>
      </c>
      <c r="Q29" s="66">
        <f t="shared" ca="1" si="9"/>
        <v>0.16169877289815707</v>
      </c>
      <c r="R29" s="66">
        <f t="shared" ca="1" si="10"/>
        <v>0.17573034110273938</v>
      </c>
    </row>
    <row r="30" spans="1:18" x14ac:dyDescent="0.2">
      <c r="A30" s="35">
        <v>12</v>
      </c>
      <c r="B30" s="35">
        <f t="shared" ca="1" si="2"/>
        <v>0.89804982032050118</v>
      </c>
      <c r="C30" s="35">
        <f t="shared" ca="1" si="0"/>
        <v>0.1993055198349844</v>
      </c>
      <c r="D30" s="35">
        <f t="shared" ca="1" si="3"/>
        <v>-1.6129163560356066</v>
      </c>
      <c r="F30" s="35">
        <f t="shared" ca="1" si="4"/>
        <v>5.7500000000000002E-2</v>
      </c>
      <c r="G30" s="35">
        <f t="shared" ca="1" si="5"/>
        <v>-2.8265067692686845</v>
      </c>
      <c r="I30" s="32" t="str">
        <f t="shared" ca="1" si="6"/>
        <v>1,86-2,04</v>
      </c>
      <c r="J30" s="41">
        <f t="shared" ca="1" si="7"/>
        <v>2.0416633337374979</v>
      </c>
      <c r="K30" s="32">
        <f ca="1"/>
        <v>5</v>
      </c>
      <c r="M30" s="65">
        <f t="shared" ca="1" si="1"/>
        <v>0.9459187156685559</v>
      </c>
      <c r="N30" s="65">
        <f t="shared" ca="1" si="8"/>
        <v>2.4948100806807316E-2</v>
      </c>
      <c r="O30" s="65">
        <f t="shared" ca="1" si="11"/>
        <v>4.9896201613614632</v>
      </c>
      <c r="Q30" s="66">
        <f t="shared" ca="1" si="9"/>
        <v>0.11591251272950899</v>
      </c>
      <c r="R30" s="66">
        <f t="shared" ca="1" si="10"/>
        <v>0.13007703295751377</v>
      </c>
    </row>
    <row r="31" spans="1:18" x14ac:dyDescent="0.2">
      <c r="A31" s="35">
        <v>13</v>
      </c>
      <c r="B31" s="35">
        <f t="shared" ca="1" si="2"/>
        <v>1.4044369350731511</v>
      </c>
      <c r="C31" s="35">
        <f t="shared" ca="1" si="0"/>
        <v>0.20215345368508031</v>
      </c>
      <c r="D31" s="35">
        <f t="shared" ca="1" si="3"/>
        <v>-1.5987281982771135</v>
      </c>
      <c r="F31" s="35">
        <f t="shared" ca="1" si="4"/>
        <v>6.25E-2</v>
      </c>
      <c r="G31" s="35">
        <f t="shared" ca="1" si="5"/>
        <v>-2.7404930065103561</v>
      </c>
      <c r="I31" s="32" t="str">
        <f t="shared" ca="1" si="6"/>
        <v>2,04-2,22</v>
      </c>
      <c r="J31" s="41">
        <f t="shared" ca="1" si="7"/>
        <v>2.2227236368045431</v>
      </c>
      <c r="K31" s="32">
        <f ca="1"/>
        <v>2</v>
      </c>
      <c r="M31" s="65">
        <f t="shared" ca="1" si="1"/>
        <v>0.96362285406063775</v>
      </c>
      <c r="N31" s="65">
        <f t="shared" ca="1" si="8"/>
        <v>1.7704138392081847E-2</v>
      </c>
      <c r="O31" s="65">
        <f t="shared" ca="1" si="11"/>
        <v>3.5408276784163695</v>
      </c>
      <c r="Q31" s="66">
        <f t="shared" ca="1" si="9"/>
        <v>8.1350947469041493E-2</v>
      </c>
      <c r="R31" s="66">
        <f t="shared" ca="1" si="10"/>
        <v>9.4544621209430718E-2</v>
      </c>
    </row>
    <row r="32" spans="1:18" x14ac:dyDescent="0.2">
      <c r="A32" s="35">
        <v>14</v>
      </c>
      <c r="B32" s="35">
        <f t="shared" ca="1" si="2"/>
        <v>0.448285008876187</v>
      </c>
      <c r="C32" s="35">
        <f t="shared" ca="1" si="0"/>
        <v>0.20496421304590368</v>
      </c>
      <c r="D32" s="35">
        <f t="shared" ca="1" si="3"/>
        <v>-1.5849198855907205</v>
      </c>
      <c r="F32" s="35">
        <f t="shared" ca="1" si="4"/>
        <v>6.7500000000000004E-2</v>
      </c>
      <c r="G32" s="35">
        <f t="shared" ca="1" si="5"/>
        <v>-2.660888112040019</v>
      </c>
      <c r="I32" s="32" t="str">
        <f t="shared" ca="1" si="6"/>
        <v>2,22-2,4</v>
      </c>
      <c r="J32" s="41">
        <f t="shared" ca="1" si="7"/>
        <v>2.4037839398715883</v>
      </c>
      <c r="K32" s="32">
        <f ca="1"/>
        <v>1</v>
      </c>
      <c r="M32" s="65">
        <f t="shared" ca="1" si="1"/>
        <v>0.97593172170908271</v>
      </c>
      <c r="N32" s="65">
        <f t="shared" ca="1" si="8"/>
        <v>1.2308867648444966E-2</v>
      </c>
      <c r="O32" s="65">
        <f t="shared" ca="1" si="11"/>
        <v>2.4617735296889931</v>
      </c>
      <c r="Q32" s="66">
        <f t="shared" ca="1" si="9"/>
        <v>5.5973697717300389E-2</v>
      </c>
      <c r="R32" s="66">
        <f t="shared" ca="1" si="10"/>
        <v>6.7559545468314594E-2</v>
      </c>
    </row>
    <row r="33" spans="1:18" x14ac:dyDescent="0.2">
      <c r="A33" s="35">
        <v>15</v>
      </c>
      <c r="B33" s="35">
        <f t="shared" ca="1" si="2"/>
        <v>1.4335039951754527</v>
      </c>
      <c r="C33" s="35">
        <f t="shared" ca="1" si="0"/>
        <v>0.21348324621708401</v>
      </c>
      <c r="D33" s="35">
        <f t="shared" ca="1" si="3"/>
        <v>-1.544196921443679</v>
      </c>
      <c r="F33" s="35">
        <f t="shared" ca="1" si="4"/>
        <v>7.2499999999999995E-2</v>
      </c>
      <c r="G33" s="35">
        <f t="shared" ca="1" si="5"/>
        <v>-2.586773482130182</v>
      </c>
      <c r="I33" s="32" t="str">
        <f ca="1">"&gt;"&amp;ROUND(J32,2)</f>
        <v>&gt;2,4</v>
      </c>
      <c r="J33" s="64">
        <f ca="1">J32+2*$J$14</f>
        <v>2.7659045460056788</v>
      </c>
      <c r="K33" s="32">
        <f ca="1"/>
        <v>3</v>
      </c>
      <c r="M33" s="65">
        <f t="shared" ca="1" si="1"/>
        <v>0.98994794604673753</v>
      </c>
      <c r="N33" s="65">
        <f t="shared" ca="1" si="8"/>
        <v>1.4016224337654815E-2</v>
      </c>
      <c r="O33" s="65">
        <f t="shared" ca="1" si="11"/>
        <v>2.8032448675309629</v>
      </c>
      <c r="Q33" s="66">
        <f t="shared" ca="1" si="9"/>
        <v>2.5076369703783932E-2</v>
      </c>
      <c r="R33" s="66">
        <f t="shared" ca="1" si="10"/>
        <v>3.2910519286495625E-2</v>
      </c>
    </row>
    <row r="34" spans="1:18" x14ac:dyDescent="0.2">
      <c r="A34" s="35">
        <v>16</v>
      </c>
      <c r="B34" s="35">
        <f t="shared" ca="1" si="2"/>
        <v>0.53745631910526914</v>
      </c>
      <c r="C34" s="35">
        <f t="shared" ca="1" si="0"/>
        <v>0.21645472381331399</v>
      </c>
      <c r="D34" s="35">
        <f t="shared" ca="1" si="3"/>
        <v>-1.5303738812929537</v>
      </c>
      <c r="F34" s="35">
        <f t="shared" ca="1" si="4"/>
        <v>7.7499999999999999E-2</v>
      </c>
      <c r="G34" s="35">
        <f t="shared" ca="1" si="5"/>
        <v>-2.5174145143285243</v>
      </c>
      <c r="J34" s="56"/>
    </row>
    <row r="35" spans="1:18" x14ac:dyDescent="0.2">
      <c r="A35" s="35">
        <v>17</v>
      </c>
      <c r="B35" s="35">
        <f t="shared" ca="1" si="2"/>
        <v>1.6624075486636471</v>
      </c>
      <c r="C35" s="35">
        <f t="shared" ca="1" si="0"/>
        <v>0.21915601994595285</v>
      </c>
      <c r="D35" s="35">
        <f t="shared" ca="1" si="3"/>
        <v>-1.5179713829716568</v>
      </c>
      <c r="F35" s="35">
        <f t="shared" ca="1" si="4"/>
        <v>8.2500000000000004E-2</v>
      </c>
      <c r="G35" s="35">
        <f t="shared" ca="1" si="5"/>
        <v>-2.4522145201488259</v>
      </c>
      <c r="J35" s="56"/>
    </row>
    <row r="36" spans="1:18" x14ac:dyDescent="0.2">
      <c r="A36" s="35">
        <v>18</v>
      </c>
      <c r="B36" s="35">
        <f t="shared" ca="1" si="2"/>
        <v>1.8319839687659256</v>
      </c>
      <c r="C36" s="35">
        <f t="shared" ca="1" si="0"/>
        <v>0.23283106504599105</v>
      </c>
      <c r="D36" s="35">
        <f t="shared" ca="1" si="3"/>
        <v>-1.4574421311080963</v>
      </c>
      <c r="F36" s="35">
        <f t="shared" ca="1" si="4"/>
        <v>8.7499999999999994E-2</v>
      </c>
      <c r="G36" s="35">
        <f t="shared" ca="1" si="5"/>
        <v>-2.3906822207378635</v>
      </c>
      <c r="I36" s="35" t="str">
        <f>"Сравнение частотной гистограммы и нормированной плотности вероятности модельного распределения Вейбулла W("&amp;B4&amp;"; "&amp;B5&amp;")"</f>
        <v>Сравнение частотной гистограммы и нормированной плотности вероятности модельного распределения Вейбулла W(1,5; 1)</v>
      </c>
      <c r="J36" s="56"/>
    </row>
    <row r="37" spans="1:18" x14ac:dyDescent="0.2">
      <c r="A37" s="35">
        <v>19</v>
      </c>
      <c r="B37" s="35">
        <f t="shared" ca="1" si="2"/>
        <v>0.83300024809810413</v>
      </c>
      <c r="C37" s="35">
        <f t="shared" ca="1" si="0"/>
        <v>0.24658753185696944</v>
      </c>
      <c r="D37" s="35">
        <f t="shared" ca="1" si="3"/>
        <v>-1.4000382497208186</v>
      </c>
      <c r="F37" s="35">
        <f t="shared" ca="1" si="4"/>
        <v>9.2499999999999999E-2</v>
      </c>
      <c r="G37" s="35">
        <f t="shared" ca="1" si="5"/>
        <v>-2.3324082878999985</v>
      </c>
      <c r="J37" s="56"/>
    </row>
    <row r="38" spans="1:18" x14ac:dyDescent="0.2">
      <c r="A38" s="35">
        <v>20</v>
      </c>
      <c r="B38" s="35">
        <f t="shared" ca="1" si="2"/>
        <v>0.65902941169918505</v>
      </c>
      <c r="C38" s="35">
        <f t="shared" ca="1" si="0"/>
        <v>0.25194778020111258</v>
      </c>
      <c r="D38" s="35">
        <f t="shared" ca="1" si="3"/>
        <v>-1.3785334343681961</v>
      </c>
      <c r="F38" s="35">
        <f t="shared" ca="1" si="4"/>
        <v>9.7500000000000003E-2</v>
      </c>
      <c r="G38" s="35">
        <f t="shared" ca="1" si="5"/>
        <v>-2.2770480684822187</v>
      </c>
    </row>
    <row r="39" spans="1:18" x14ac:dyDescent="0.2">
      <c r="A39" s="35">
        <v>21</v>
      </c>
      <c r="B39" s="35">
        <f t="shared" ca="1" si="2"/>
        <v>1.6131737444096574</v>
      </c>
      <c r="C39" s="35">
        <f t="shared" ca="1" si="0"/>
        <v>0.2623512585186733</v>
      </c>
      <c r="D39" s="35">
        <f t="shared" ca="1" si="3"/>
        <v>-1.3380709917628728</v>
      </c>
      <c r="F39" s="35">
        <f t="shared" ca="1" si="4"/>
        <v>0.10249999999999999</v>
      </c>
      <c r="G39" s="35">
        <f t="shared" ca="1" si="5"/>
        <v>-2.2243086338838456</v>
      </c>
    </row>
    <row r="40" spans="1:18" x14ac:dyDescent="0.2">
      <c r="A40" s="35">
        <v>22</v>
      </c>
      <c r="B40" s="35">
        <f t="shared" ca="1" si="2"/>
        <v>0.76606763316237492</v>
      </c>
      <c r="C40" s="35">
        <f t="shared" ca="1" si="0"/>
        <v>0.2624741964214809</v>
      </c>
      <c r="D40" s="35">
        <f t="shared" ca="1" si="3"/>
        <v>-1.3376025011288954</v>
      </c>
      <c r="F40" s="35">
        <f t="shared" ca="1" si="4"/>
        <v>0.1075</v>
      </c>
      <c r="G40" s="35">
        <f t="shared" ca="1" si="5"/>
        <v>-2.1739389170098145</v>
      </c>
    </row>
    <row r="41" spans="1:18" x14ac:dyDescent="0.2">
      <c r="A41" s="35">
        <v>23</v>
      </c>
      <c r="B41" s="35">
        <f t="shared" ca="1" si="2"/>
        <v>1.4503698029343253</v>
      </c>
      <c r="C41" s="35">
        <f t="shared" ca="1" si="0"/>
        <v>0.26983586287785677</v>
      </c>
      <c r="D41" s="35">
        <f t="shared" ca="1" si="3"/>
        <v>-1.3099414201063668</v>
      </c>
      <c r="F41" s="35">
        <f t="shared" ca="1" si="4"/>
        <v>0.1125</v>
      </c>
      <c r="G41" s="35">
        <f t="shared" ca="1" si="5"/>
        <v>-2.1257220934488861</v>
      </c>
    </row>
    <row r="42" spans="1:18" x14ac:dyDescent="0.2">
      <c r="A42" s="35">
        <v>24</v>
      </c>
      <c r="B42" s="35">
        <f t="shared" ca="1" si="2"/>
        <v>0.3080778470629249</v>
      </c>
      <c r="C42" s="35">
        <f t="shared" ca="1" si="0"/>
        <v>0.2776711485213601</v>
      </c>
      <c r="D42" s="35">
        <f t="shared" ca="1" si="3"/>
        <v>-1.281317784480321</v>
      </c>
      <c r="F42" s="35">
        <f t="shared" ca="1" si="4"/>
        <v>0.11749999999999999</v>
      </c>
      <c r="G42" s="35">
        <f t="shared" ca="1" si="5"/>
        <v>-2.0794696206765662</v>
      </c>
    </row>
    <row r="43" spans="1:18" x14ac:dyDescent="0.2">
      <c r="A43" s="35">
        <v>25</v>
      </c>
      <c r="B43" s="35">
        <f t="shared" ca="1" si="2"/>
        <v>1.2634713160013269</v>
      </c>
      <c r="C43" s="35">
        <f t="shared" ca="1" si="0"/>
        <v>0.30180652502072353</v>
      </c>
      <c r="D43" s="35">
        <f t="shared" ca="1" si="3"/>
        <v>-1.1979691125351084</v>
      </c>
      <c r="F43" s="35">
        <f t="shared" ca="1" si="4"/>
        <v>0.1225</v>
      </c>
      <c r="G43" s="35">
        <f t="shared" ca="1" si="5"/>
        <v>-2.0350165202920896</v>
      </c>
    </row>
    <row r="44" spans="1:18" x14ac:dyDescent="0.2">
      <c r="A44" s="35">
        <v>26</v>
      </c>
      <c r="B44" s="35">
        <f t="shared" ca="1" si="2"/>
        <v>0.30180652502072353</v>
      </c>
      <c r="C44" s="35">
        <f t="shared" ca="1" si="0"/>
        <v>0.30728657388489317</v>
      </c>
      <c r="D44" s="35">
        <f t="shared" ca="1" si="3"/>
        <v>-1.1799745013797454</v>
      </c>
      <c r="F44" s="35">
        <f t="shared" ca="1" si="4"/>
        <v>0.1275</v>
      </c>
      <c r="G44" s="35">
        <f t="shared" ca="1" si="5"/>
        <v>-1.9922176046419591</v>
      </c>
    </row>
    <row r="45" spans="1:18" x14ac:dyDescent="0.2">
      <c r="A45" s="35">
        <v>27</v>
      </c>
      <c r="B45" s="35">
        <f t="shared" ca="1" si="2"/>
        <v>0.41482752947236301</v>
      </c>
      <c r="C45" s="35">
        <f t="shared" ca="1" si="0"/>
        <v>0.3080778470629249</v>
      </c>
      <c r="D45" s="35">
        <f t="shared" ca="1" si="3"/>
        <v>-1.1774027777402127</v>
      </c>
      <c r="F45" s="35">
        <f t="shared" ca="1" si="4"/>
        <v>0.13250000000000001</v>
      </c>
      <c r="G45" s="35">
        <f t="shared" ca="1" si="5"/>
        <v>-1.9509444296801084</v>
      </c>
    </row>
    <row r="46" spans="1:18" x14ac:dyDescent="0.2">
      <c r="A46" s="35">
        <v>28</v>
      </c>
      <c r="B46" s="35">
        <f t="shared" ca="1" si="2"/>
        <v>1.7869058537637046</v>
      </c>
      <c r="C46" s="35">
        <f t="shared" ca="1" si="0"/>
        <v>0.31146486560943232</v>
      </c>
      <c r="D46" s="35">
        <f t="shared" ca="1" si="3"/>
        <v>-1.1664687380969658</v>
      </c>
      <c r="F46" s="35">
        <f t="shared" ca="1" si="4"/>
        <v>0.13750000000000001</v>
      </c>
      <c r="G46" s="35">
        <f t="shared" ca="1" si="5"/>
        <v>-1.9110828125322226</v>
      </c>
    </row>
    <row r="47" spans="1:18" x14ac:dyDescent="0.2">
      <c r="A47" s="35">
        <v>29</v>
      </c>
      <c r="B47" s="35">
        <f t="shared" ca="1" si="2"/>
        <v>0.59969107807854494</v>
      </c>
      <c r="C47" s="35">
        <f t="shared" ca="1" si="0"/>
        <v>0.31913996989914123</v>
      </c>
      <c r="D47" s="35">
        <f t="shared" ca="1" si="3"/>
        <v>-1.1421254953185254</v>
      </c>
      <c r="F47" s="35">
        <f t="shared" ca="1" si="4"/>
        <v>0.14249999999999999</v>
      </c>
      <c r="G47" s="35">
        <f t="shared" ca="1" si="5"/>
        <v>-1.8725307926543195</v>
      </c>
    </row>
    <row r="48" spans="1:18" x14ac:dyDescent="0.2">
      <c r="A48" s="35">
        <v>30</v>
      </c>
      <c r="B48" s="35">
        <f t="shared" ca="1" si="2"/>
        <v>0.78845501885640223</v>
      </c>
      <c r="C48" s="35">
        <f t="shared" ca="1" si="0"/>
        <v>0.32052891850768339</v>
      </c>
      <c r="D48" s="35">
        <f t="shared" ca="1" si="3"/>
        <v>-1.1377827773386893</v>
      </c>
      <c r="F48" s="35">
        <f t="shared" ca="1" si="4"/>
        <v>0.14749999999999999</v>
      </c>
      <c r="G48" s="35">
        <f t="shared" ca="1" si="5"/>
        <v>-1.8351969447357783</v>
      </c>
    </row>
    <row r="49" spans="1:9" x14ac:dyDescent="0.2">
      <c r="A49" s="35">
        <v>31</v>
      </c>
      <c r="B49" s="35">
        <f t="shared" ca="1" si="2"/>
        <v>1.6657763089624591</v>
      </c>
      <c r="C49" s="35">
        <f t="shared" ca="1" si="0"/>
        <v>0.33212783154385028</v>
      </c>
      <c r="D49" s="35">
        <f t="shared" ca="1" si="3"/>
        <v>-1.1022353494018806</v>
      </c>
      <c r="F49" s="35">
        <f t="shared" ca="1" si="4"/>
        <v>0.1525</v>
      </c>
      <c r="G49" s="35">
        <f t="shared" ca="1" si="5"/>
        <v>-1.7989989729466325</v>
      </c>
    </row>
    <row r="50" spans="1:9" x14ac:dyDescent="0.2">
      <c r="A50" s="35">
        <v>32</v>
      </c>
      <c r="B50" s="35">
        <f t="shared" ca="1" si="2"/>
        <v>0.71930082453153554</v>
      </c>
      <c r="C50" s="35">
        <f t="shared" ca="1" si="0"/>
        <v>0.33218833358150757</v>
      </c>
      <c r="D50" s="35">
        <f t="shared" ca="1" si="3"/>
        <v>-1.1020532010785347</v>
      </c>
      <c r="F50" s="35">
        <f t="shared" ca="1" si="4"/>
        <v>0.1575</v>
      </c>
      <c r="G50" s="35">
        <f t="shared" ca="1" si="5"/>
        <v>-1.7638625320383154</v>
      </c>
    </row>
    <row r="51" spans="1:9" x14ac:dyDescent="0.2">
      <c r="A51" s="35">
        <v>33</v>
      </c>
      <c r="B51" s="35">
        <f t="shared" ca="1" si="2"/>
        <v>1.5648656288161935</v>
      </c>
      <c r="C51" s="35">
        <f t="shared" ref="C51:C82" ca="1" si="12">SMALL($B$19:$B$218,A51)</f>
        <v>0.34095719287260418</v>
      </c>
      <c r="D51" s="35">
        <f t="shared" ca="1" si="3"/>
        <v>-1.0759983436766196</v>
      </c>
      <c r="F51" s="35">
        <f t="shared" ca="1" si="4"/>
        <v>0.16250000000000001</v>
      </c>
      <c r="G51" s="35">
        <f t="shared" ca="1" si="5"/>
        <v>-1.7297202327356458</v>
      </c>
    </row>
    <row r="52" spans="1:9" x14ac:dyDescent="0.2">
      <c r="A52" s="35">
        <v>34</v>
      </c>
      <c r="B52" s="35">
        <f t="shared" ca="1" si="2"/>
        <v>0.2624741964214809</v>
      </c>
      <c r="C52" s="35">
        <f t="shared" ca="1" si="12"/>
        <v>0.36100938401463795</v>
      </c>
      <c r="D52" s="35">
        <f t="shared" ca="1" si="3"/>
        <v>-1.0188513264867252</v>
      </c>
      <c r="F52" s="35">
        <f t="shared" ca="1" si="4"/>
        <v>0.16750000000000001</v>
      </c>
      <c r="G52" s="35">
        <f t="shared" ca="1" si="5"/>
        <v>-1.6965107978924019</v>
      </c>
    </row>
    <row r="53" spans="1:9" x14ac:dyDescent="0.2">
      <c r="A53" s="35">
        <v>35</v>
      </c>
      <c r="B53" s="35">
        <f t="shared" ca="1" si="2"/>
        <v>0.34095719287260418</v>
      </c>
      <c r="C53" s="35">
        <f t="shared" ca="1" si="12"/>
        <v>0.36712371228742413</v>
      </c>
      <c r="D53" s="35">
        <f t="shared" ca="1" si="3"/>
        <v>-1.0020563970284444</v>
      </c>
      <c r="F53" s="35">
        <f t="shared" ca="1" si="4"/>
        <v>0.17249999999999999</v>
      </c>
      <c r="G53" s="35">
        <f t="shared" ca="1" si="5"/>
        <v>-1.6641783427900307</v>
      </c>
    </row>
    <row r="54" spans="1:9" x14ac:dyDescent="0.2">
      <c r="A54" s="35">
        <v>36</v>
      </c>
      <c r="B54" s="35">
        <f t="shared" ca="1" si="2"/>
        <v>0.41481970322172024</v>
      </c>
      <c r="C54" s="35">
        <f t="shared" ca="1" si="12"/>
        <v>0.38078419462651936</v>
      </c>
      <c r="D54" s="35">
        <f t="shared" ca="1" si="3"/>
        <v>-0.96552248263398233</v>
      </c>
      <c r="F54" s="35">
        <f t="shared" ca="1" si="4"/>
        <v>0.17749999999999999</v>
      </c>
      <c r="G54" s="35">
        <f t="shared" ca="1" si="5"/>
        <v>-1.6326717582863581</v>
      </c>
    </row>
    <row r="55" spans="1:9" x14ac:dyDescent="0.2">
      <c r="A55" s="35">
        <v>37</v>
      </c>
      <c r="B55" s="35">
        <f t="shared" ca="1" si="2"/>
        <v>0.45280646991144924</v>
      </c>
      <c r="C55" s="35">
        <f t="shared" ca="1" si="12"/>
        <v>0.38804596626930216</v>
      </c>
      <c r="D55" s="35">
        <f t="shared" ca="1" si="3"/>
        <v>-0.94663147660960956</v>
      </c>
      <c r="F55" s="35">
        <f t="shared" ca="1" si="4"/>
        <v>0.1825</v>
      </c>
      <c r="G55" s="35">
        <f t="shared" ca="1" si="5"/>
        <v>-1.6019441796638478</v>
      </c>
    </row>
    <row r="56" spans="1:9" x14ac:dyDescent="0.2">
      <c r="A56" s="35">
        <v>38</v>
      </c>
      <c r="B56" s="35">
        <f t="shared" ca="1" si="2"/>
        <v>1.1667105746113384</v>
      </c>
      <c r="C56" s="35">
        <f t="shared" ca="1" si="12"/>
        <v>0.40062406199049916</v>
      </c>
      <c r="D56" s="35">
        <f t="shared" ca="1" si="3"/>
        <v>-0.91473179267531224</v>
      </c>
      <c r="F56" s="35">
        <f t="shared" ca="1" si="4"/>
        <v>0.1875</v>
      </c>
      <c r="G56" s="35">
        <f t="shared" ca="1" si="5"/>
        <v>-1.5719525272733841</v>
      </c>
    </row>
    <row r="57" spans="1:9" x14ac:dyDescent="0.2">
      <c r="A57" s="35">
        <v>39</v>
      </c>
      <c r="B57" s="35">
        <f t="shared" ca="1" si="2"/>
        <v>0.42751859345660953</v>
      </c>
      <c r="C57" s="35">
        <f t="shared" ca="1" si="12"/>
        <v>0.40186095650623538</v>
      </c>
      <c r="D57" s="35">
        <f t="shared" ca="1" si="3"/>
        <v>-0.9116491295308935</v>
      </c>
      <c r="F57" s="35">
        <f t="shared" ca="1" si="4"/>
        <v>0.1925</v>
      </c>
      <c r="G57" s="35">
        <f t="shared" ca="1" si="5"/>
        <v>-1.5426571076321083</v>
      </c>
    </row>
    <row r="58" spans="1:9" x14ac:dyDescent="0.2">
      <c r="A58" s="35">
        <v>40</v>
      </c>
      <c r="B58" s="35">
        <f t="shared" ca="1" si="2"/>
        <v>1.4982100856156371</v>
      </c>
      <c r="C58" s="35">
        <f t="shared" ca="1" si="12"/>
        <v>0.40327724200362541</v>
      </c>
      <c r="D58" s="35">
        <f t="shared" ca="1" si="3"/>
        <v>-0.90813100814300629</v>
      </c>
      <c r="F58" s="35">
        <f t="shared" ca="1" si="4"/>
        <v>0.19750000000000001</v>
      </c>
      <c r="G58" s="35">
        <f t="shared" ca="1" si="5"/>
        <v>-1.5140212656704646</v>
      </c>
      <c r="I58" s="35" t="str">
        <f ca="1">"Сравнение модельного распределения W_model("&amp;B4&amp;"; "&amp;B5&amp;") и распределения с оцененными параметрами W_estim("&amp;ROUND(C4,2)&amp;"; "&amp;ROUND(C5,2)&amp;")"</f>
        <v>Сравнение модельного распределения W_model(1,5; 1) и распределения с оцененными параметрами W_estim(1,47; 1,04)</v>
      </c>
    </row>
    <row r="59" spans="1:9" x14ac:dyDescent="0.2">
      <c r="A59" s="35">
        <v>41</v>
      </c>
      <c r="B59" s="35">
        <f t="shared" ca="1" si="2"/>
        <v>0.69480390056243624</v>
      </c>
      <c r="C59" s="35">
        <f t="shared" ca="1" si="12"/>
        <v>0.40406055386955969</v>
      </c>
      <c r="D59" s="35">
        <f t="shared" ca="1" si="3"/>
        <v>-0.90619052643700171</v>
      </c>
      <c r="F59" s="35">
        <f t="shared" ca="1" si="4"/>
        <v>0.20250000000000001</v>
      </c>
      <c r="G59" s="35">
        <f t="shared" ca="1" si="5"/>
        <v>-1.4860110804526849</v>
      </c>
    </row>
    <row r="60" spans="1:9" x14ac:dyDescent="0.2">
      <c r="A60" s="35">
        <v>42</v>
      </c>
      <c r="B60" s="35">
        <f t="shared" ca="1" si="2"/>
        <v>1.2957461058040767</v>
      </c>
      <c r="C60" s="35">
        <f t="shared" ca="1" si="12"/>
        <v>0.41407346436854114</v>
      </c>
      <c r="D60" s="35">
        <f t="shared" ca="1" si="3"/>
        <v>-0.88171187073368262</v>
      </c>
      <c r="F60" s="35">
        <f t="shared" ca="1" si="4"/>
        <v>0.20749999999999999</v>
      </c>
      <c r="G60" s="35">
        <f t="shared" ca="1" si="5"/>
        <v>-1.4585950980059987</v>
      </c>
    </row>
    <row r="61" spans="1:9" x14ac:dyDescent="0.2">
      <c r="A61" s="35">
        <v>43</v>
      </c>
      <c r="B61" s="35">
        <f t="shared" ca="1" si="2"/>
        <v>1.1165520394999617</v>
      </c>
      <c r="C61" s="35">
        <f t="shared" ca="1" si="12"/>
        <v>0.41481970322172024</v>
      </c>
      <c r="D61" s="35">
        <f t="shared" ca="1" si="3"/>
        <v>-0.87991130322035627</v>
      </c>
      <c r="F61" s="35">
        <f t="shared" ca="1" si="4"/>
        <v>0.21249999999999999</v>
      </c>
      <c r="G61" s="35">
        <f t="shared" ca="1" si="5"/>
        <v>-1.4317440959550627</v>
      </c>
    </row>
    <row r="62" spans="1:9" x14ac:dyDescent="0.2">
      <c r="A62" s="35">
        <v>44</v>
      </c>
      <c r="B62" s="35">
        <f t="shared" ca="1" si="2"/>
        <v>0.2623512585186733</v>
      </c>
      <c r="C62" s="35">
        <f t="shared" ca="1" si="12"/>
        <v>0.41482752947236301</v>
      </c>
      <c r="D62" s="35">
        <f t="shared" ca="1" si="3"/>
        <v>-0.87989243676643558</v>
      </c>
      <c r="F62" s="35">
        <f t="shared" ca="1" si="4"/>
        <v>0.2175</v>
      </c>
      <c r="G62" s="35">
        <f t="shared" ca="1" si="5"/>
        <v>-1.4054308755217908</v>
      </c>
    </row>
    <row r="63" spans="1:9" x14ac:dyDescent="0.2">
      <c r="A63" s="35">
        <v>45</v>
      </c>
      <c r="B63" s="35">
        <f t="shared" ca="1" si="2"/>
        <v>1.648511771625693</v>
      </c>
      <c r="C63" s="35">
        <f t="shared" ca="1" si="12"/>
        <v>0.42129288994529246</v>
      </c>
      <c r="D63" s="35">
        <f t="shared" ca="1" si="3"/>
        <v>-0.8644269866045825</v>
      </c>
      <c r="F63" s="35">
        <f t="shared" ca="1" si="4"/>
        <v>0.2225</v>
      </c>
      <c r="G63" s="35">
        <f t="shared" ca="1" si="5"/>
        <v>-1.3796300771573484</v>
      </c>
    </row>
    <row r="64" spans="1:9" x14ac:dyDescent="0.2">
      <c r="A64" s="35">
        <v>46</v>
      </c>
      <c r="B64" s="35">
        <f t="shared" ca="1" si="2"/>
        <v>0.78069909627552181</v>
      </c>
      <c r="C64" s="35">
        <f t="shared" ca="1" si="12"/>
        <v>0.42751859345660953</v>
      </c>
      <c r="D64" s="35">
        <f t="shared" ca="1" si="3"/>
        <v>-0.84975749808538226</v>
      </c>
      <c r="F64" s="35">
        <f t="shared" ca="1" si="4"/>
        <v>0.22750000000000001</v>
      </c>
      <c r="G64" s="35">
        <f t="shared" ca="1" si="5"/>
        <v>-1.354318016653995</v>
      </c>
    </row>
    <row r="65" spans="1:7" x14ac:dyDescent="0.2">
      <c r="A65" s="35">
        <v>47</v>
      </c>
      <c r="B65" s="35">
        <f t="shared" ca="1" si="2"/>
        <v>1.2348620637395644</v>
      </c>
      <c r="C65" s="35">
        <f t="shared" ca="1" si="12"/>
        <v>0.4374143879571375</v>
      </c>
      <c r="D65" s="35">
        <f t="shared" ca="1" si="3"/>
        <v>-0.82687427700261096</v>
      </c>
      <c r="F65" s="35">
        <f t="shared" ca="1" si="4"/>
        <v>0.23250000000000001</v>
      </c>
      <c r="G65" s="35">
        <f t="shared" ca="1" si="5"/>
        <v>-1.3294725390643032</v>
      </c>
    </row>
    <row r="66" spans="1:7" x14ac:dyDescent="0.2">
      <c r="A66" s="35">
        <v>48</v>
      </c>
      <c r="B66" s="35">
        <f t="shared" ca="1" si="2"/>
        <v>0.89516352046090308</v>
      </c>
      <c r="C66" s="35">
        <f t="shared" ca="1" si="12"/>
        <v>0.43979997232848433</v>
      </c>
      <c r="D66" s="35">
        <f t="shared" ca="1" si="3"/>
        <v>-0.82143526377988585</v>
      </c>
      <c r="F66" s="35">
        <f t="shared" ca="1" si="4"/>
        <v>0.23749999999999999</v>
      </c>
      <c r="G66" s="35">
        <f t="shared" ca="1" si="5"/>
        <v>-1.3050728881534241</v>
      </c>
    </row>
    <row r="67" spans="1:7" x14ac:dyDescent="0.2">
      <c r="A67" s="35">
        <v>49</v>
      </c>
      <c r="B67" s="35">
        <f t="shared" ca="1" si="2"/>
        <v>0.31913996989914123</v>
      </c>
      <c r="C67" s="35">
        <f t="shared" ca="1" si="12"/>
        <v>0.448285008876187</v>
      </c>
      <c r="D67" s="35">
        <f t="shared" ca="1" si="3"/>
        <v>-0.80232606831699516</v>
      </c>
      <c r="F67" s="35">
        <f t="shared" ca="1" si="4"/>
        <v>0.24249999999999999</v>
      </c>
      <c r="G67" s="35">
        <f t="shared" ca="1" si="5"/>
        <v>-1.2810995894418331</v>
      </c>
    </row>
    <row r="68" spans="1:7" x14ac:dyDescent="0.2">
      <c r="A68" s="35">
        <v>50</v>
      </c>
      <c r="B68" s="35">
        <f t="shared" ca="1" si="2"/>
        <v>0.54090254386056746</v>
      </c>
      <c r="C68" s="35">
        <f t="shared" ca="1" si="12"/>
        <v>0.45252615896497628</v>
      </c>
      <c r="D68" s="35">
        <f t="shared" ca="1" si="3"/>
        <v>-0.79290970764573132</v>
      </c>
      <c r="F68" s="35">
        <f t="shared" ca="1" si="4"/>
        <v>0.2475</v>
      </c>
      <c r="G68" s="35">
        <f t="shared" ca="1" si="5"/>
        <v>-1.2575343451735517</v>
      </c>
    </row>
    <row r="69" spans="1:7" x14ac:dyDescent="0.2">
      <c r="A69" s="35">
        <v>51</v>
      </c>
      <c r="B69" s="35">
        <f t="shared" ca="1" si="2"/>
        <v>0.32052891850768339</v>
      </c>
      <c r="C69" s="35">
        <f t="shared" ca="1" si="12"/>
        <v>0.45280646991144924</v>
      </c>
      <c r="D69" s="35">
        <f t="shared" ca="1" si="3"/>
        <v>-0.79229046352155064</v>
      </c>
      <c r="F69" s="35">
        <f t="shared" ca="1" si="4"/>
        <v>0.2525</v>
      </c>
      <c r="G69" s="35">
        <f t="shared" ca="1" si="5"/>
        <v>-1.2343599397780145</v>
      </c>
    </row>
    <row r="70" spans="1:7" x14ac:dyDescent="0.2">
      <c r="A70" s="35">
        <v>52</v>
      </c>
      <c r="B70" s="35">
        <f t="shared" ca="1" si="2"/>
        <v>0.40186095650623538</v>
      </c>
      <c r="C70" s="35">
        <f t="shared" ca="1" si="12"/>
        <v>0.47016471038849528</v>
      </c>
      <c r="D70" s="35">
        <f t="shared" ca="1" si="3"/>
        <v>-0.75467219803536612</v>
      </c>
      <c r="F70" s="35">
        <f t="shared" ca="1" si="4"/>
        <v>0.25750000000000001</v>
      </c>
      <c r="G70" s="35">
        <f t="shared" ca="1" si="5"/>
        <v>-1.2115601545902712</v>
      </c>
    </row>
    <row r="71" spans="1:7" x14ac:dyDescent="0.2">
      <c r="A71" s="35">
        <v>53</v>
      </c>
      <c r="B71" s="35">
        <f t="shared" ca="1" si="2"/>
        <v>1.1205357119028474</v>
      </c>
      <c r="C71" s="35">
        <f t="shared" ca="1" si="12"/>
        <v>0.47337493464497554</v>
      </c>
      <c r="D71" s="35">
        <f t="shared" ca="1" si="3"/>
        <v>-0.74786753082202972</v>
      </c>
      <c r="F71" s="35">
        <f t="shared" ca="1" si="4"/>
        <v>0.26250000000000001</v>
      </c>
      <c r="G71" s="35">
        <f t="shared" ca="1" si="5"/>
        <v>-1.189119690760583</v>
      </c>
    </row>
    <row r="72" spans="1:7" x14ac:dyDescent="0.2">
      <c r="A72" s="35">
        <v>54</v>
      </c>
      <c r="B72" s="35">
        <f t="shared" ca="1" si="2"/>
        <v>1.200909161800958</v>
      </c>
      <c r="C72" s="35">
        <f t="shared" ca="1" si="12"/>
        <v>0.47947077930872617</v>
      </c>
      <c r="D72" s="35">
        <f t="shared" ca="1" si="3"/>
        <v>-0.73507232643479281</v>
      </c>
      <c r="F72" s="35">
        <f t="shared" ca="1" si="4"/>
        <v>0.26750000000000002</v>
      </c>
      <c r="G72" s="35">
        <f t="shared" ca="1" si="5"/>
        <v>-1.1670240994256087</v>
      </c>
    </row>
    <row r="73" spans="1:7" x14ac:dyDescent="0.2">
      <c r="A73" s="35">
        <v>55</v>
      </c>
      <c r="B73" s="35">
        <f t="shared" ca="1" si="2"/>
        <v>1.5890582185614508</v>
      </c>
      <c r="C73" s="35">
        <f t="shared" ca="1" si="12"/>
        <v>0.48183276429562433</v>
      </c>
      <c r="D73" s="35">
        <f t="shared" ca="1" si="3"/>
        <v>-0.73015818717906567</v>
      </c>
      <c r="F73" s="35">
        <f t="shared" ca="1" si="4"/>
        <v>0.27250000000000002</v>
      </c>
      <c r="G73" s="35">
        <f t="shared" ca="1" si="5"/>
        <v>-1.1452597183337156</v>
      </c>
    </row>
    <row r="74" spans="1:7" x14ac:dyDescent="0.2">
      <c r="A74" s="35">
        <v>56</v>
      </c>
      <c r="B74" s="35">
        <f t="shared" ca="1" si="2"/>
        <v>2.04894195875973</v>
      </c>
      <c r="C74" s="35">
        <f t="shared" ca="1" si="12"/>
        <v>0.48238067172386923</v>
      </c>
      <c r="D74" s="35">
        <f t="shared" ca="1" si="3"/>
        <v>-0.72902170127926347</v>
      </c>
      <c r="F74" s="35">
        <f t="shared" ca="1" si="4"/>
        <v>0.27750000000000002</v>
      </c>
      <c r="G74" s="35">
        <f t="shared" ca="1" si="5"/>
        <v>-1.1238136142196649</v>
      </c>
    </row>
    <row r="75" spans="1:7" x14ac:dyDescent="0.2">
      <c r="A75" s="35">
        <v>57</v>
      </c>
      <c r="B75" s="35">
        <f t="shared" ca="1" si="2"/>
        <v>0.47337493464497554</v>
      </c>
      <c r="C75" s="35">
        <f t="shared" ca="1" si="12"/>
        <v>0.48457596353205501</v>
      </c>
      <c r="D75" s="35">
        <f t="shared" ca="1" si="3"/>
        <v>-0.72448107246532611</v>
      </c>
      <c r="F75" s="35">
        <f t="shared" ca="1" si="4"/>
        <v>0.28249999999999997</v>
      </c>
      <c r="G75" s="35">
        <f t="shared" ca="1" si="5"/>
        <v>-1.1026735303120592</v>
      </c>
    </row>
    <row r="76" spans="1:7" x14ac:dyDescent="0.2">
      <c r="A76" s="35">
        <v>58</v>
      </c>
      <c r="B76" s="35">
        <f t="shared" ca="1" si="2"/>
        <v>2.4743251453600168</v>
      </c>
      <c r="C76" s="35">
        <f t="shared" ca="1" si="12"/>
        <v>0.4851276891345504</v>
      </c>
      <c r="D76" s="35">
        <f t="shared" ca="1" si="3"/>
        <v>-0.72334314612976391</v>
      </c>
      <c r="F76" s="35">
        <f t="shared" ca="1" si="4"/>
        <v>0.28749999999999998</v>
      </c>
      <c r="G76" s="35">
        <f t="shared" ca="1" si="5"/>
        <v>-1.0818278384326196</v>
      </c>
    </row>
    <row r="77" spans="1:7" x14ac:dyDescent="0.2">
      <c r="A77" s="35">
        <v>59</v>
      </c>
      <c r="B77" s="35">
        <f t="shared" ca="1" si="2"/>
        <v>0.2776711485213601</v>
      </c>
      <c r="C77" s="35">
        <f t="shared" ca="1" si="12"/>
        <v>0.50252573868721784</v>
      </c>
      <c r="D77" s="35">
        <f t="shared" ca="1" si="3"/>
        <v>-0.68810841909257536</v>
      </c>
      <c r="F77" s="35">
        <f t="shared" ca="1" si="4"/>
        <v>0.29249999999999998</v>
      </c>
      <c r="G77" s="35">
        <f t="shared" ca="1" si="5"/>
        <v>-1.0612654952116674</v>
      </c>
    </row>
    <row r="78" spans="1:7" x14ac:dyDescent="0.2">
      <c r="A78" s="35">
        <v>60</v>
      </c>
      <c r="B78" s="35">
        <f t="shared" ca="1" si="2"/>
        <v>1.3979922478485358</v>
      </c>
      <c r="C78" s="35">
        <f t="shared" ca="1" si="12"/>
        <v>0.50458978093454976</v>
      </c>
      <c r="D78" s="35">
        <f t="shared" ca="1" si="3"/>
        <v>-0.68400949479446016</v>
      </c>
      <c r="F78" s="35">
        <f t="shared" ca="1" si="4"/>
        <v>0.29749999999999999</v>
      </c>
      <c r="G78" s="35">
        <f t="shared" ca="1" si="5"/>
        <v>-1.0409760020005685</v>
      </c>
    </row>
    <row r="79" spans="1:7" x14ac:dyDescent="0.2">
      <c r="A79" s="35">
        <v>61</v>
      </c>
      <c r="B79" s="35">
        <f t="shared" ca="1" si="2"/>
        <v>1.1648828473068182</v>
      </c>
      <c r="C79" s="35">
        <f t="shared" ca="1" si="12"/>
        <v>0.50589737768925824</v>
      </c>
      <c r="D79" s="35">
        <f t="shared" ca="1" si="3"/>
        <v>-0.68142144115437531</v>
      </c>
      <c r="F79" s="35">
        <f t="shared" ca="1" si="4"/>
        <v>0.30249999999999999</v>
      </c>
      <c r="G79" s="35">
        <f t="shared" ca="1" si="5"/>
        <v>-1.0209493681108242</v>
      </c>
    </row>
    <row r="80" spans="1:7" x14ac:dyDescent="0.2">
      <c r="A80" s="35">
        <v>62</v>
      </c>
      <c r="B80" s="35">
        <f t="shared" ca="1" si="2"/>
        <v>0.64256133781396274</v>
      </c>
      <c r="C80" s="35">
        <f t="shared" ca="1" si="12"/>
        <v>0.50817349540441248</v>
      </c>
      <c r="D80" s="35">
        <f t="shared" ca="1" si="3"/>
        <v>-0.67693236332387763</v>
      </c>
      <c r="F80" s="35">
        <f t="shared" ca="1" si="4"/>
        <v>0.3075</v>
      </c>
      <c r="G80" s="35">
        <f t="shared" ca="1" si="5"/>
        <v>-1.0011760770519469</v>
      </c>
    </row>
    <row r="81" spans="1:7" x14ac:dyDescent="0.2">
      <c r="A81" s="35">
        <v>63</v>
      </c>
      <c r="B81" s="35">
        <f t="shared" ca="1" si="2"/>
        <v>0.26983586287785677</v>
      </c>
      <c r="C81" s="35">
        <f t="shared" ca="1" si="12"/>
        <v>0.5102689926812547</v>
      </c>
      <c r="D81" s="35">
        <f t="shared" ca="1" si="3"/>
        <v>-0.67281725567966399</v>
      </c>
      <c r="F81" s="35">
        <f t="shared" ca="1" si="4"/>
        <v>0.3125</v>
      </c>
      <c r="G81" s="35">
        <f t="shared" ca="1" si="5"/>
        <v>-0.9816470554772615</v>
      </c>
    </row>
    <row r="82" spans="1:7" x14ac:dyDescent="0.2">
      <c r="A82" s="35">
        <v>64</v>
      </c>
      <c r="B82" s="35">
        <f t="shared" ca="1" si="2"/>
        <v>1.4613842515861675</v>
      </c>
      <c r="C82" s="35">
        <f t="shared" ca="1" si="12"/>
        <v>0.51379327551462062</v>
      </c>
      <c r="D82" s="35">
        <f t="shared" ca="1" si="3"/>
        <v>-0.66593428214088857</v>
      </c>
      <c r="F82" s="35">
        <f t="shared" ca="1" si="4"/>
        <v>0.3175</v>
      </c>
      <c r="G82" s="35">
        <f t="shared" ca="1" si="5"/>
        <v>-0.96235364457907291</v>
      </c>
    </row>
    <row r="83" spans="1:7" x14ac:dyDescent="0.2">
      <c r="A83" s="35">
        <v>65</v>
      </c>
      <c r="B83" s="35">
        <f t="shared" ca="1" si="2"/>
        <v>1.4460636959685318</v>
      </c>
      <c r="C83" s="35">
        <f t="shared" ref="C83:C114" ca="1" si="13">SMALL($B$19:$B$218,A83)</f>
        <v>0.5158043252302571</v>
      </c>
      <c r="D83" s="35">
        <f t="shared" ca="1" si="3"/>
        <v>-0.6620278000906844</v>
      </c>
      <c r="F83" s="35">
        <f t="shared" ca="1" si="4"/>
        <v>0.32250000000000001</v>
      </c>
      <c r="G83" s="35">
        <f t="shared" ca="1" si="5"/>
        <v>-0.94328757370288141</v>
      </c>
    </row>
    <row r="84" spans="1:7" x14ac:dyDescent="0.2">
      <c r="A84" s="35">
        <v>66</v>
      </c>
      <c r="B84" s="35">
        <f t="shared" ref="B84:B147" ca="1" si="14">$B$5*(-LN(RAND()))^(1/$B$4)</f>
        <v>0.95029127652361456</v>
      </c>
      <c r="C84" s="35">
        <f t="shared" ca="1" si="13"/>
        <v>0.52009492825430226</v>
      </c>
      <c r="D84" s="35">
        <f t="shared" ref="D84:D147" ca="1" si="15">LN(C84)</f>
        <v>-0.6537439297324823</v>
      </c>
      <c r="F84" s="35">
        <f t="shared" ref="F84:F147" ca="1" si="16">(A84-0.5)/$B$7</f>
        <v>0.32750000000000001</v>
      </c>
      <c r="G84" s="35">
        <f t="shared" ref="G84:G147" ca="1" si="17">LN(-LN(1-F84))</f>
        <v>-0.92444093597511734</v>
      </c>
    </row>
    <row r="85" spans="1:7" x14ac:dyDescent="0.2">
      <c r="A85" s="35">
        <v>67</v>
      </c>
      <c r="B85" s="35">
        <f t="shared" ca="1" si="14"/>
        <v>0.53986750413734064</v>
      </c>
      <c r="C85" s="35">
        <f t="shared" ca="1" si="13"/>
        <v>0.53745631910526914</v>
      </c>
      <c r="D85" s="35">
        <f t="shared" ca="1" si="15"/>
        <v>-0.62090778906353761</v>
      </c>
      <c r="F85" s="35">
        <f t="shared" ca="1" si="16"/>
        <v>0.33250000000000002</v>
      </c>
      <c r="G85" s="35">
        <f t="shared" ca="1" si="17"/>
        <v>-0.90580616576062267</v>
      </c>
    </row>
    <row r="86" spans="1:7" x14ac:dyDescent="0.2">
      <c r="A86" s="35">
        <v>68</v>
      </c>
      <c r="B86" s="35">
        <f t="shared" ca="1" si="14"/>
        <v>0.1640181392527558</v>
      </c>
      <c r="C86" s="35">
        <f t="shared" ca="1" si="13"/>
        <v>0.53986750413734064</v>
      </c>
      <c r="D86" s="35">
        <f t="shared" ca="1" si="15"/>
        <v>-0.61643153223879954</v>
      </c>
      <c r="F86" s="35">
        <f t="shared" ca="1" si="16"/>
        <v>0.33750000000000002</v>
      </c>
      <c r="G86" s="35">
        <f t="shared" ca="1" si="17"/>
        <v>-0.88737601778528641</v>
      </c>
    </row>
    <row r="87" spans="1:7" x14ac:dyDescent="0.2">
      <c r="A87" s="35">
        <v>69</v>
      </c>
      <c r="B87" s="35">
        <f t="shared" ca="1" si="14"/>
        <v>1.9781189071798162</v>
      </c>
      <c r="C87" s="35">
        <f t="shared" ca="1" si="13"/>
        <v>0.54090254386056746</v>
      </c>
      <c r="D87" s="35">
        <f t="shared" ca="1" si="15"/>
        <v>-0.61451615710126972</v>
      </c>
      <c r="F87" s="35">
        <f t="shared" ca="1" si="16"/>
        <v>0.34250000000000003</v>
      </c>
      <c r="G87" s="35">
        <f t="shared" ca="1" si="17"/>
        <v>-0.86914354777614167</v>
      </c>
    </row>
    <row r="88" spans="1:7" x14ac:dyDescent="0.2">
      <c r="A88" s="35">
        <v>70</v>
      </c>
      <c r="B88" s="35">
        <f t="shared" ca="1" si="14"/>
        <v>1.3923064916992469</v>
      </c>
      <c r="C88" s="35">
        <f t="shared" ca="1" si="13"/>
        <v>0.54938181989879009</v>
      </c>
      <c r="D88" s="35">
        <f t="shared" ca="1" si="15"/>
        <v>-0.59896159669703541</v>
      </c>
      <c r="F88" s="35">
        <f t="shared" ca="1" si="16"/>
        <v>0.34749999999999998</v>
      </c>
      <c r="G88" s="35">
        <f t="shared" ca="1" si="17"/>
        <v>-0.85110209448618646</v>
      </c>
    </row>
    <row r="89" spans="1:7" x14ac:dyDescent="0.2">
      <c r="A89" s="35">
        <v>71</v>
      </c>
      <c r="B89" s="35">
        <f t="shared" ca="1" si="14"/>
        <v>2.9433605849662221E-2</v>
      </c>
      <c r="C89" s="35">
        <f t="shared" ca="1" si="13"/>
        <v>0.55285706735025064</v>
      </c>
      <c r="D89" s="35">
        <f t="shared" ca="1" si="15"/>
        <v>-0.59265577858940621</v>
      </c>
      <c r="F89" s="35">
        <f t="shared" ca="1" si="16"/>
        <v>0.35249999999999998</v>
      </c>
      <c r="G89" s="35">
        <f t="shared" ca="1" si="17"/>
        <v>-0.83324526298441892</v>
      </c>
    </row>
    <row r="90" spans="1:7" x14ac:dyDescent="0.2">
      <c r="A90" s="35">
        <v>72</v>
      </c>
      <c r="B90" s="35">
        <f t="shared" ca="1" si="14"/>
        <v>0.9122970192908112</v>
      </c>
      <c r="C90" s="35">
        <f t="shared" ca="1" si="13"/>
        <v>0.55923813566889147</v>
      </c>
      <c r="D90" s="35">
        <f t="shared" ca="1" si="15"/>
        <v>-0.58117989355505328</v>
      </c>
      <c r="F90" s="35">
        <f t="shared" ca="1" si="16"/>
        <v>0.35749999999999998</v>
      </c>
      <c r="G90" s="35">
        <f t="shared" ca="1" si="17"/>
        <v>-0.81556690910333662</v>
      </c>
    </row>
    <row r="91" spans="1:7" x14ac:dyDescent="0.2">
      <c r="A91" s="35">
        <v>73</v>
      </c>
      <c r="B91" s="35">
        <f t="shared" ca="1" si="14"/>
        <v>0.795686336994328</v>
      </c>
      <c r="C91" s="35">
        <f t="shared" ca="1" si="13"/>
        <v>0.57253852400599492</v>
      </c>
      <c r="D91" s="35">
        <f t="shared" ca="1" si="15"/>
        <v>-0.55767525497750359</v>
      </c>
      <c r="F91" s="35">
        <f t="shared" ca="1" si="16"/>
        <v>0.36249999999999999</v>
      </c>
      <c r="G91" s="35">
        <f t="shared" ca="1" si="17"/>
        <v>-0.79806112494655324</v>
      </c>
    </row>
    <row r="92" spans="1:7" x14ac:dyDescent="0.2">
      <c r="A92" s="35">
        <v>74</v>
      </c>
      <c r="B92" s="35">
        <f t="shared" ca="1" si="14"/>
        <v>2.6845243326888172E-3</v>
      </c>
      <c r="C92" s="35">
        <f t="shared" ca="1" si="13"/>
        <v>0.57452931828671561</v>
      </c>
      <c r="D92" s="35">
        <f t="shared" ca="1" si="15"/>
        <v>-0.55420415029446612</v>
      </c>
      <c r="F92" s="35">
        <f t="shared" ca="1" si="16"/>
        <v>0.36749999999999999</v>
      </c>
      <c r="G92" s="35">
        <f t="shared" ca="1" si="17"/>
        <v>-0.78072222536851976</v>
      </c>
    </row>
    <row r="93" spans="1:7" x14ac:dyDescent="0.2">
      <c r="A93" s="35">
        <v>75</v>
      </c>
      <c r="B93" s="35">
        <f t="shared" ca="1" si="14"/>
        <v>0.77835325582021286</v>
      </c>
      <c r="C93" s="35">
        <f t="shared" ca="1" si="13"/>
        <v>0.58601604805487129</v>
      </c>
      <c r="D93" s="35">
        <f t="shared" ca="1" si="15"/>
        <v>-0.53440810402094152</v>
      </c>
      <c r="F93" s="35">
        <f t="shared" ca="1" si="16"/>
        <v>0.3725</v>
      </c>
      <c r="G93" s="35">
        <f t="shared" ca="1" si="17"/>
        <v>-0.76354473534656786</v>
      </c>
    </row>
    <row r="94" spans="1:7" x14ac:dyDescent="0.2">
      <c r="A94" s="35">
        <v>76</v>
      </c>
      <c r="B94" s="35">
        <f t="shared" ca="1" si="14"/>
        <v>1.72369369238545</v>
      </c>
      <c r="C94" s="35">
        <f t="shared" ca="1" si="13"/>
        <v>0.59883213726063522</v>
      </c>
      <c r="D94" s="35">
        <f t="shared" ca="1" si="15"/>
        <v>-0.51277395843687801</v>
      </c>
      <c r="F94" s="35">
        <f t="shared" ca="1" si="16"/>
        <v>0.3775</v>
      </c>
      <c r="G94" s="35">
        <f t="shared" ca="1" si="17"/>
        <v>-0.74652337817293901</v>
      </c>
    </row>
    <row r="95" spans="1:7" x14ac:dyDescent="0.2">
      <c r="A95" s="35">
        <v>77</v>
      </c>
      <c r="B95" s="35">
        <f t="shared" ca="1" si="14"/>
        <v>2.5302931620058522</v>
      </c>
      <c r="C95" s="35">
        <f t="shared" ca="1" si="13"/>
        <v>0.59921159119879008</v>
      </c>
      <c r="D95" s="35">
        <f t="shared" ca="1" si="15"/>
        <v>-0.51214050250896914</v>
      </c>
      <c r="F95" s="35">
        <f t="shared" ca="1" si="16"/>
        <v>0.38250000000000001</v>
      </c>
      <c r="G95" s="35">
        <f t="shared" ca="1" si="17"/>
        <v>-0.72965306440102851</v>
      </c>
    </row>
    <row r="96" spans="1:7" x14ac:dyDescent="0.2">
      <c r="A96" s="35">
        <v>78</v>
      </c>
      <c r="B96" s="35">
        <f t="shared" ca="1" si="14"/>
        <v>0.87548899267354596</v>
      </c>
      <c r="C96" s="35">
        <f t="shared" ca="1" si="13"/>
        <v>0.59969107807854494</v>
      </c>
      <c r="D96" s="35">
        <f t="shared" ca="1" si="15"/>
        <v>-0.51134062622608689</v>
      </c>
      <c r="F96" s="35">
        <f t="shared" ca="1" si="16"/>
        <v>0.38750000000000001</v>
      </c>
      <c r="G96" s="35">
        <f t="shared" ca="1" si="17"/>
        <v>-0.71292888148604305</v>
      </c>
    </row>
    <row r="97" spans="1:7" x14ac:dyDescent="0.2">
      <c r="A97" s="35">
        <v>79</v>
      </c>
      <c r="B97" s="35">
        <f t="shared" ca="1" si="14"/>
        <v>1.9189636587550651</v>
      </c>
      <c r="C97" s="35">
        <f t="shared" ca="1" si="13"/>
        <v>0.60456996721688294</v>
      </c>
      <c r="D97" s="35">
        <f t="shared" ca="1" si="15"/>
        <v>-0.50323787167657941</v>
      </c>
      <c r="F97" s="35">
        <f t="shared" ca="1" si="16"/>
        <v>0.39250000000000002</v>
      </c>
      <c r="G97" s="35">
        <f t="shared" ca="1" si="17"/>
        <v>-0.69634608406553622</v>
      </c>
    </row>
    <row r="98" spans="1:7" x14ac:dyDescent="0.2">
      <c r="A98" s="35">
        <v>80</v>
      </c>
      <c r="B98" s="35">
        <f t="shared" ca="1" si="14"/>
        <v>0.73891360275729079</v>
      </c>
      <c r="C98" s="35">
        <f t="shared" ca="1" si="13"/>
        <v>0.60810732511531618</v>
      </c>
      <c r="D98" s="35">
        <f t="shared" ca="1" si="15"/>
        <v>-0.49740389102282567</v>
      </c>
      <c r="F98" s="35">
        <f t="shared" ca="1" si="16"/>
        <v>0.39750000000000002</v>
      </c>
      <c r="G98" s="35">
        <f t="shared" ca="1" si="17"/>
        <v>-0.67990008483010489</v>
      </c>
    </row>
    <row r="99" spans="1:7" x14ac:dyDescent="0.2">
      <c r="A99" s="35">
        <v>81</v>
      </c>
      <c r="B99" s="35">
        <f t="shared" ca="1" si="14"/>
        <v>8.0272702460183171E-2</v>
      </c>
      <c r="C99" s="35">
        <f t="shared" ca="1" si="13"/>
        <v>0.61949368522807724</v>
      </c>
      <c r="D99" s="35">
        <f t="shared" ca="1" si="15"/>
        <v>-0.47885277130132936</v>
      </c>
      <c r="F99" s="35">
        <f t="shared" ca="1" si="16"/>
        <v>0.40250000000000002</v>
      </c>
      <c r="G99" s="35">
        <f t="shared" ca="1" si="17"/>
        <v>-0.66358644593876992</v>
      </c>
    </row>
    <row r="100" spans="1:7" x14ac:dyDescent="0.2">
      <c r="A100" s="35">
        <v>82</v>
      </c>
      <c r="B100" s="35">
        <f t="shared" ca="1" si="14"/>
        <v>0.57253852400599492</v>
      </c>
      <c r="C100" s="35">
        <f t="shared" ca="1" si="13"/>
        <v>0.63975478601781754</v>
      </c>
      <c r="D100" s="35">
        <f t="shared" ca="1" si="15"/>
        <v>-0.44667032289508707</v>
      </c>
      <c r="F100" s="35">
        <f t="shared" ca="1" si="16"/>
        <v>0.40749999999999997</v>
      </c>
      <c r="G100" s="35">
        <f t="shared" ca="1" si="17"/>
        <v>-0.64740087093747456</v>
      </c>
    </row>
    <row r="101" spans="1:7" x14ac:dyDescent="0.2">
      <c r="A101" s="35">
        <v>83</v>
      </c>
      <c r="B101" s="35">
        <f t="shared" ca="1" si="14"/>
        <v>1.0374080556986758</v>
      </c>
      <c r="C101" s="35">
        <f t="shared" ca="1" si="13"/>
        <v>0.64256133781396274</v>
      </c>
      <c r="D101" s="35">
        <f t="shared" ca="1" si="15"/>
        <v>-0.4422929993547578</v>
      </c>
      <c r="F101" s="35">
        <f t="shared" ca="1" si="16"/>
        <v>0.41249999999999998</v>
      </c>
      <c r="G101" s="35">
        <f t="shared" ca="1" si="17"/>
        <v>-0.63133919714256803</v>
      </c>
    </row>
    <row r="102" spans="1:7" x14ac:dyDescent="0.2">
      <c r="A102" s="35">
        <v>84</v>
      </c>
      <c r="B102" s="35">
        <f t="shared" ca="1" si="14"/>
        <v>0.4851276891345504</v>
      </c>
      <c r="C102" s="35">
        <f t="shared" ca="1" si="13"/>
        <v>0.65902941169918505</v>
      </c>
      <c r="D102" s="35">
        <f t="shared" ca="1" si="15"/>
        <v>-0.41698711467254229</v>
      </c>
      <c r="F102" s="35">
        <f t="shared" ca="1" si="16"/>
        <v>0.41749999999999998</v>
      </c>
      <c r="G102" s="35">
        <f t="shared" ca="1" si="17"/>
        <v>-0.61539738845432712</v>
      </c>
    </row>
    <row r="103" spans="1:7" x14ac:dyDescent="0.2">
      <c r="A103" s="35">
        <v>85</v>
      </c>
      <c r="B103" s="35">
        <f t="shared" ca="1" si="14"/>
        <v>1.0442337399443322</v>
      </c>
      <c r="C103" s="35">
        <f t="shared" ca="1" si="13"/>
        <v>0.66393137254160994</v>
      </c>
      <c r="D103" s="35">
        <f t="shared" ca="1" si="15"/>
        <v>-0.40957648945316766</v>
      </c>
      <c r="F103" s="35">
        <f t="shared" ca="1" si="16"/>
        <v>0.42249999999999999</v>
      </c>
      <c r="G103" s="35">
        <f t="shared" ca="1" si="17"/>
        <v>-0.59957152856836604</v>
      </c>
    </row>
    <row r="104" spans="1:7" x14ac:dyDescent="0.2">
      <c r="A104" s="35">
        <v>86</v>
      </c>
      <c r="B104" s="35">
        <f t="shared" ca="1" si="14"/>
        <v>0.5158043252302571</v>
      </c>
      <c r="C104" s="35">
        <f t="shared" ca="1" si="13"/>
        <v>0.68141834836539383</v>
      </c>
      <c r="D104" s="35">
        <f t="shared" ca="1" si="15"/>
        <v>-0.38357884666639369</v>
      </c>
      <c r="F104" s="35">
        <f t="shared" ca="1" si="16"/>
        <v>0.42749999999999999</v>
      </c>
      <c r="G104" s="35">
        <f t="shared" ca="1" si="17"/>
        <v>-0.58385781455537589</v>
      </c>
    </row>
    <row r="105" spans="1:7" x14ac:dyDescent="0.2">
      <c r="A105" s="35">
        <v>87</v>
      </c>
      <c r="B105" s="35">
        <f t="shared" ca="1" si="14"/>
        <v>0.21915601994595285</v>
      </c>
      <c r="C105" s="35">
        <f t="shared" ca="1" si="13"/>
        <v>0.69480390056243624</v>
      </c>
      <c r="D105" s="35">
        <f t="shared" ca="1" si="15"/>
        <v>-0.36412563069537207</v>
      </c>
      <c r="F105" s="35">
        <f t="shared" ca="1" si="16"/>
        <v>0.4325</v>
      </c>
      <c r="G105" s="35">
        <f t="shared" ca="1" si="17"/>
        <v>-0.56825255078194159</v>
      </c>
    </row>
    <row r="106" spans="1:7" x14ac:dyDescent="0.2">
      <c r="A106" s="35">
        <v>88</v>
      </c>
      <c r="B106" s="35">
        <f t="shared" ca="1" si="14"/>
        <v>0.25194778020111258</v>
      </c>
      <c r="C106" s="35">
        <f t="shared" ca="1" si="13"/>
        <v>0.71386063405149669</v>
      </c>
      <c r="D106" s="35">
        <f t="shared" ca="1" si="15"/>
        <v>-0.33706752609874507</v>
      </c>
      <c r="F106" s="35">
        <f t="shared" ca="1" si="16"/>
        <v>0.4375</v>
      </c>
      <c r="G106" s="35">
        <f t="shared" ca="1" si="17"/>
        <v>-0.55275214314729293</v>
      </c>
    </row>
    <row r="107" spans="1:7" x14ac:dyDescent="0.2">
      <c r="A107" s="35">
        <v>89</v>
      </c>
      <c r="B107" s="35">
        <f t="shared" ca="1" si="14"/>
        <v>0.50589737768925824</v>
      </c>
      <c r="C107" s="35">
        <f t="shared" ca="1" si="13"/>
        <v>0.71930082453153554</v>
      </c>
      <c r="D107" s="35">
        <f t="shared" ca="1" si="15"/>
        <v>-0.32947561581233969</v>
      </c>
      <c r="F107" s="35">
        <f t="shared" ca="1" si="16"/>
        <v>0.4425</v>
      </c>
      <c r="G107" s="35">
        <f t="shared" ca="1" si="17"/>
        <v>-0.53735309361274097</v>
      </c>
    </row>
    <row r="108" spans="1:7" x14ac:dyDescent="0.2">
      <c r="A108" s="35">
        <v>90</v>
      </c>
      <c r="B108" s="35">
        <f t="shared" ca="1" si="14"/>
        <v>0.20496421304590368</v>
      </c>
      <c r="C108" s="35">
        <f t="shared" ca="1" si="13"/>
        <v>0.72480830404998187</v>
      </c>
      <c r="D108" s="35">
        <f t="shared" ca="1" si="15"/>
        <v>-0.32184806729639676</v>
      </c>
      <c r="F108" s="35">
        <f t="shared" ca="1" si="16"/>
        <v>0.44750000000000001</v>
      </c>
      <c r="G108" s="35">
        <f t="shared" ca="1" si="17"/>
        <v>-0.52205199500228816</v>
      </c>
    </row>
    <row r="109" spans="1:7" x14ac:dyDescent="0.2">
      <c r="A109" s="35">
        <v>91</v>
      </c>
      <c r="B109" s="35">
        <f t="shared" ca="1" si="14"/>
        <v>1.2667088780510074</v>
      </c>
      <c r="C109" s="35">
        <f t="shared" ca="1" si="13"/>
        <v>0.72747428699589856</v>
      </c>
      <c r="D109" s="35">
        <f t="shared" ca="1" si="15"/>
        <v>-0.31817662489664983</v>
      </c>
      <c r="F109" s="35">
        <f t="shared" ca="1" si="16"/>
        <v>0.45250000000000001</v>
      </c>
      <c r="G109" s="35">
        <f t="shared" ca="1" si="17"/>
        <v>-0.50684552605445554</v>
      </c>
    </row>
    <row r="110" spans="1:7" x14ac:dyDescent="0.2">
      <c r="A110" s="35">
        <v>92</v>
      </c>
      <c r="B110" s="35">
        <f t="shared" ca="1" si="14"/>
        <v>0.24658753185696944</v>
      </c>
      <c r="C110" s="35">
        <f t="shared" ca="1" si="13"/>
        <v>0.73239566729858152</v>
      </c>
      <c r="D110" s="35">
        <f t="shared" ca="1" si="15"/>
        <v>-0.31143438195763357</v>
      </c>
      <c r="F110" s="35">
        <f t="shared" ca="1" si="16"/>
        <v>0.45750000000000002</v>
      </c>
      <c r="G110" s="35">
        <f t="shared" ca="1" si="17"/>
        <v>-0.49173044670679678</v>
      </c>
    </row>
    <row r="111" spans="1:7" x14ac:dyDescent="0.2">
      <c r="A111" s="35">
        <v>93</v>
      </c>
      <c r="B111" s="35">
        <f t="shared" ca="1" si="14"/>
        <v>0.52009492825430226</v>
      </c>
      <c r="C111" s="35">
        <f t="shared" ca="1" si="13"/>
        <v>0.73891360275729079</v>
      </c>
      <c r="D111" s="35">
        <f t="shared" ca="1" si="15"/>
        <v>-0.30257427588711217</v>
      </c>
      <c r="F111" s="35">
        <f t="shared" ca="1" si="16"/>
        <v>0.46250000000000002</v>
      </c>
      <c r="G111" s="35">
        <f t="shared" ca="1" si="17"/>
        <v>-0.47670359359585346</v>
      </c>
    </row>
    <row r="112" spans="1:7" x14ac:dyDescent="0.2">
      <c r="A112" s="35">
        <v>94</v>
      </c>
      <c r="B112" s="35">
        <f t="shared" ca="1" si="14"/>
        <v>1.6914364697137994</v>
      </c>
      <c r="C112" s="35">
        <f t="shared" ca="1" si="13"/>
        <v>0.76606763316237492</v>
      </c>
      <c r="D112" s="35">
        <f t="shared" ca="1" si="15"/>
        <v>-0.26648481919356759</v>
      </c>
      <c r="F112" s="35">
        <f t="shared" ca="1" si="16"/>
        <v>0.46750000000000003</v>
      </c>
      <c r="G112" s="35">
        <f t="shared" ca="1" si="17"/>
        <v>-0.46176187575647992</v>
      </c>
    </row>
    <row r="113" spans="1:7" x14ac:dyDescent="0.2">
      <c r="A113" s="35">
        <v>95</v>
      </c>
      <c r="B113" s="35">
        <f t="shared" ca="1" si="14"/>
        <v>0.59883213726063522</v>
      </c>
      <c r="C113" s="35">
        <f t="shared" ca="1" si="13"/>
        <v>0.76897560228491291</v>
      </c>
      <c r="D113" s="35">
        <f t="shared" ca="1" si="15"/>
        <v>-0.26269603652736812</v>
      </c>
      <c r="F113" s="35">
        <f t="shared" ca="1" si="16"/>
        <v>0.47249999999999998</v>
      </c>
      <c r="G113" s="35">
        <f t="shared" ca="1" si="17"/>
        <v>-0.44690227050551634</v>
      </c>
    </row>
    <row r="114" spans="1:7" x14ac:dyDescent="0.2">
      <c r="A114" s="35">
        <v>96</v>
      </c>
      <c r="B114" s="35">
        <f t="shared" ca="1" si="14"/>
        <v>0.68141834836539383</v>
      </c>
      <c r="C114" s="35">
        <f t="shared" ca="1" si="13"/>
        <v>0.77835325582021286</v>
      </c>
      <c r="D114" s="35">
        <f t="shared" ca="1" si="15"/>
        <v>-0.25057480153194395</v>
      </c>
      <c r="F114" s="35">
        <f t="shared" ca="1" si="16"/>
        <v>0.47749999999999998</v>
      </c>
      <c r="G114" s="35">
        <f t="shared" ca="1" si="17"/>
        <v>-0.43212181949576084</v>
      </c>
    </row>
    <row r="115" spans="1:7" x14ac:dyDescent="0.2">
      <c r="A115" s="35">
        <v>97</v>
      </c>
      <c r="B115" s="35">
        <f t="shared" ca="1" si="14"/>
        <v>0.48183276429562433</v>
      </c>
      <c r="C115" s="35">
        <f t="shared" ref="C115:C146" ca="1" si="18">SMALL($B$19:$B$218,A115)</f>
        <v>0.78069909627552181</v>
      </c>
      <c r="D115" s="35">
        <f t="shared" ca="1" si="15"/>
        <v>-0.24756548343883181</v>
      </c>
      <c r="F115" s="35">
        <f t="shared" ca="1" si="16"/>
        <v>0.48249999999999998</v>
      </c>
      <c r="G115" s="35">
        <f t="shared" ca="1" si="17"/>
        <v>-0.41741762492705403</v>
      </c>
    </row>
    <row r="116" spans="1:7" x14ac:dyDescent="0.2">
      <c r="A116" s="35">
        <v>98</v>
      </c>
      <c r="B116" s="35">
        <f t="shared" ca="1" si="14"/>
        <v>0.50252573868721784</v>
      </c>
      <c r="C116" s="35">
        <f t="shared" ca="1" si="18"/>
        <v>0.78845501885640223</v>
      </c>
      <c r="D116" s="35">
        <f t="shared" ca="1" si="15"/>
        <v>-0.23767992067879584</v>
      </c>
      <c r="F116" s="35">
        <f t="shared" ca="1" si="16"/>
        <v>0.48749999999999999</v>
      </c>
      <c r="G116" s="35">
        <f t="shared" ca="1" si="17"/>
        <v>-0.40278684590207275</v>
      </c>
    </row>
    <row r="117" spans="1:7" x14ac:dyDescent="0.2">
      <c r="A117" s="35">
        <v>99</v>
      </c>
      <c r="B117" s="35">
        <f t="shared" ca="1" si="14"/>
        <v>0.50817349540441248</v>
      </c>
      <c r="C117" s="35">
        <f t="shared" ca="1" si="18"/>
        <v>0.795686336994328</v>
      </c>
      <c r="D117" s="35">
        <f t="shared" ca="1" si="15"/>
        <v>-0.22855021979756387</v>
      </c>
      <c r="F117" s="35">
        <f t="shared" ca="1" si="16"/>
        <v>0.49249999999999999</v>
      </c>
      <c r="G117" s="35">
        <f t="shared" ca="1" si="17"/>
        <v>-0.38822669491515416</v>
      </c>
    </row>
    <row r="118" spans="1:7" x14ac:dyDescent="0.2">
      <c r="A118" s="35">
        <v>100</v>
      </c>
      <c r="B118" s="35">
        <f t="shared" ca="1" si="14"/>
        <v>1.3396015222855946</v>
      </c>
      <c r="C118" s="35">
        <f t="shared" ca="1" si="18"/>
        <v>0.8171712480789578</v>
      </c>
      <c r="D118" s="35">
        <f t="shared" ca="1" si="15"/>
        <v>-0.20190660011460013</v>
      </c>
      <c r="F118" s="35">
        <f t="shared" ca="1" si="16"/>
        <v>0.4975</v>
      </c>
      <c r="G118" s="35">
        <f t="shared" ca="1" si="17"/>
        <v>-0.37373443446308546</v>
      </c>
    </row>
    <row r="119" spans="1:7" x14ac:dyDescent="0.2">
      <c r="A119" s="35">
        <v>101</v>
      </c>
      <c r="B119" s="35">
        <f t="shared" ca="1" si="14"/>
        <v>0.38078419462651936</v>
      </c>
      <c r="C119" s="35">
        <f t="shared" ca="1" si="18"/>
        <v>0.83300024809810413</v>
      </c>
      <c r="D119" s="35">
        <f t="shared" ca="1" si="15"/>
        <v>-0.182721338978479</v>
      </c>
      <c r="F119" s="35">
        <f t="shared" ca="1" si="16"/>
        <v>0.50249999999999995</v>
      </c>
      <c r="G119" s="35">
        <f t="shared" ca="1" si="17"/>
        <v>-0.35930737376740107</v>
      </c>
    </row>
    <row r="120" spans="1:7" x14ac:dyDescent="0.2">
      <c r="A120" s="35">
        <v>102</v>
      </c>
      <c r="B120" s="35">
        <f t="shared" ca="1" si="14"/>
        <v>1.3189428940047252</v>
      </c>
      <c r="C120" s="35">
        <f t="shared" ca="1" si="18"/>
        <v>0.83617921505282145</v>
      </c>
      <c r="D120" s="35">
        <f t="shared" ca="1" si="15"/>
        <v>-0.17891231679909197</v>
      </c>
      <c r="F120" s="35">
        <f t="shared" ca="1" si="16"/>
        <v>0.50749999999999995</v>
      </c>
      <c r="G120" s="35">
        <f t="shared" ca="1" si="17"/>
        <v>-0.34494286559820364</v>
      </c>
    </row>
    <row r="121" spans="1:7" x14ac:dyDescent="0.2">
      <c r="A121" s="35">
        <v>103</v>
      </c>
      <c r="B121" s="35">
        <f t="shared" ca="1" si="14"/>
        <v>0.47947077930872617</v>
      </c>
      <c r="C121" s="35">
        <f t="shared" ca="1" si="18"/>
        <v>0.83988130573840658</v>
      </c>
      <c r="D121" s="35">
        <f t="shared" ca="1" si="15"/>
        <v>-0.17449469982131685</v>
      </c>
      <c r="F121" s="35">
        <f t="shared" ca="1" si="16"/>
        <v>0.51249999999999996</v>
      </c>
      <c r="G121" s="35">
        <f t="shared" ca="1" si="17"/>
        <v>-0.33063830319001797</v>
      </c>
    </row>
    <row r="122" spans="1:7" x14ac:dyDescent="0.2">
      <c r="A122" s="35">
        <v>104</v>
      </c>
      <c r="B122" s="35">
        <f t="shared" ca="1" si="14"/>
        <v>0.50458978093454976</v>
      </c>
      <c r="C122" s="35">
        <f t="shared" ca="1" si="18"/>
        <v>0.84666007321054504</v>
      </c>
      <c r="D122" s="35">
        <f t="shared" ca="1" si="15"/>
        <v>-0.16645599521458793</v>
      </c>
      <c r="F122" s="35">
        <f t="shared" ca="1" si="16"/>
        <v>0.51749999999999996</v>
      </c>
      <c r="G122" s="35">
        <f t="shared" ca="1" si="17"/>
        <v>-0.31639111724055896</v>
      </c>
    </row>
    <row r="123" spans="1:7" x14ac:dyDescent="0.2">
      <c r="A123" s="35">
        <v>105</v>
      </c>
      <c r="B123" s="35">
        <f t="shared" ca="1" si="14"/>
        <v>0.11730006316025311</v>
      </c>
      <c r="C123" s="35">
        <f t="shared" ca="1" si="18"/>
        <v>0.8512723276540527</v>
      </c>
      <c r="D123" s="35">
        <f t="shared" ca="1" si="15"/>
        <v>-0.16102319260653364</v>
      </c>
      <c r="F123" s="35">
        <f t="shared" ca="1" si="16"/>
        <v>0.52249999999999996</v>
      </c>
      <c r="G123" s="35">
        <f t="shared" ca="1" si="17"/>
        <v>-0.30219877298366338</v>
      </c>
    </row>
    <row r="124" spans="1:7" x14ac:dyDescent="0.2">
      <c r="A124" s="35">
        <v>106</v>
      </c>
      <c r="B124" s="35">
        <f t="shared" ca="1" si="14"/>
        <v>0.66393137254160994</v>
      </c>
      <c r="C124" s="35">
        <f t="shared" ca="1" si="18"/>
        <v>0.86414112123692188</v>
      </c>
      <c r="D124" s="35">
        <f t="shared" ca="1" si="15"/>
        <v>-0.14601918875079595</v>
      </c>
      <c r="F124" s="35">
        <f t="shared" ca="1" si="16"/>
        <v>0.52749999999999997</v>
      </c>
      <c r="G124" s="35">
        <f t="shared" ca="1" si="17"/>
        <v>-0.28805876732793506</v>
      </c>
    </row>
    <row r="125" spans="1:7" x14ac:dyDescent="0.2">
      <c r="A125" s="35">
        <v>107</v>
      </c>
      <c r="B125" s="35">
        <f t="shared" ca="1" si="14"/>
        <v>0.86842869868782113</v>
      </c>
      <c r="C125" s="35">
        <f t="shared" ca="1" si="18"/>
        <v>0.86530270243231977</v>
      </c>
      <c r="D125" s="35">
        <f t="shared" ca="1" si="15"/>
        <v>-0.14467588825826885</v>
      </c>
      <c r="F125" s="35">
        <f t="shared" ca="1" si="16"/>
        <v>0.53249999999999997</v>
      </c>
      <c r="G125" s="35">
        <f t="shared" ca="1" si="17"/>
        <v>-0.27396862605290673</v>
      </c>
    </row>
    <row r="126" spans="1:7" x14ac:dyDescent="0.2">
      <c r="A126" s="35">
        <v>108</v>
      </c>
      <c r="B126" s="35">
        <f t="shared" ca="1" si="14"/>
        <v>0.63975478601781754</v>
      </c>
      <c r="C126" s="35">
        <f t="shared" ca="1" si="18"/>
        <v>0.86842869868782113</v>
      </c>
      <c r="D126" s="35">
        <f t="shared" ca="1" si="15"/>
        <v>-0.14106979374905315</v>
      </c>
      <c r="F126" s="35">
        <f t="shared" ca="1" si="16"/>
        <v>0.53749999999999998</v>
      </c>
      <c r="G126" s="35">
        <f t="shared" ca="1" si="17"/>
        <v>-0.25992590105473895</v>
      </c>
    </row>
    <row r="127" spans="1:7" x14ac:dyDescent="0.2">
      <c r="A127" s="35">
        <v>109</v>
      </c>
      <c r="B127" s="35">
        <f t="shared" ca="1" si="14"/>
        <v>1.0948650454694857</v>
      </c>
      <c r="C127" s="35">
        <f t="shared" ca="1" si="18"/>
        <v>0.87548899267354596</v>
      </c>
      <c r="D127" s="35">
        <f t="shared" ca="1" si="15"/>
        <v>-0.13297269995257555</v>
      </c>
      <c r="F127" s="35">
        <f t="shared" ca="1" si="16"/>
        <v>0.54249999999999998</v>
      </c>
      <c r="G127" s="35">
        <f t="shared" ca="1" si="17"/>
        <v>-0.24592816763364808</v>
      </c>
    </row>
    <row r="128" spans="1:7" x14ac:dyDescent="0.2">
      <c r="A128" s="35">
        <v>110</v>
      </c>
      <c r="B128" s="35">
        <f t="shared" ca="1" si="14"/>
        <v>0.55923813566889147</v>
      </c>
      <c r="C128" s="35">
        <f t="shared" ca="1" si="18"/>
        <v>0.89516352046090308</v>
      </c>
      <c r="D128" s="35">
        <f t="shared" ca="1" si="15"/>
        <v>-0.11074887297011254</v>
      </c>
      <c r="F128" s="35">
        <f t="shared" ca="1" si="16"/>
        <v>0.54749999999999999</v>
      </c>
      <c r="G128" s="35">
        <f t="shared" ca="1" si="17"/>
        <v>-0.23197302181538046</v>
      </c>
    </row>
    <row r="129" spans="1:7" x14ac:dyDescent="0.2">
      <c r="A129" s="35">
        <v>111</v>
      </c>
      <c r="B129" s="35">
        <f t="shared" ca="1" si="14"/>
        <v>2.2866828647900244</v>
      </c>
      <c r="C129" s="35">
        <f t="shared" ca="1" si="18"/>
        <v>0.89556200471478797</v>
      </c>
      <c r="D129" s="35">
        <f t="shared" ca="1" si="15"/>
        <v>-0.11030381954918339</v>
      </c>
      <c r="F129" s="35">
        <f t="shared" ca="1" si="16"/>
        <v>0.55249999999999999</v>
      </c>
      <c r="G129" s="35">
        <f t="shared" ca="1" si="17"/>
        <v>-0.21805807769913965</v>
      </c>
    </row>
    <row r="130" spans="1:7" x14ac:dyDescent="0.2">
      <c r="A130" s="35">
        <v>112</v>
      </c>
      <c r="B130" s="35">
        <f t="shared" ca="1" si="14"/>
        <v>0.15741632091754293</v>
      </c>
      <c r="C130" s="35">
        <f t="shared" ca="1" si="18"/>
        <v>0.89612792575527955</v>
      </c>
      <c r="D130" s="35">
        <f t="shared" ca="1" si="15"/>
        <v>-0.10967210191803821</v>
      </c>
      <c r="F130" s="35">
        <f t="shared" ca="1" si="16"/>
        <v>0.5575</v>
      </c>
      <c r="G130" s="35">
        <f t="shared" ca="1" si="17"/>
        <v>-0.20418096482442166</v>
      </c>
    </row>
    <row r="131" spans="1:7" x14ac:dyDescent="0.2">
      <c r="A131" s="35">
        <v>113</v>
      </c>
      <c r="B131" s="35">
        <f t="shared" ca="1" si="14"/>
        <v>1.7578116937050654</v>
      </c>
      <c r="C131" s="35">
        <f t="shared" ca="1" si="18"/>
        <v>0.89804982032050118</v>
      </c>
      <c r="D131" s="35">
        <f t="shared" ca="1" si="15"/>
        <v>-0.10752973302007492</v>
      </c>
      <c r="F131" s="35">
        <f t="shared" ca="1" si="16"/>
        <v>0.5625</v>
      </c>
      <c r="G131" s="35">
        <f t="shared" ca="1" si="17"/>
        <v>-0.19033932554921443</v>
      </c>
    </row>
    <row r="132" spans="1:7" x14ac:dyDescent="0.2">
      <c r="A132" s="35">
        <v>114</v>
      </c>
      <c r="B132" s="35">
        <f t="shared" ca="1" si="14"/>
        <v>0.89556200471478797</v>
      </c>
      <c r="C132" s="35">
        <f t="shared" ca="1" si="18"/>
        <v>0.9122970192908112</v>
      </c>
      <c r="D132" s="35">
        <f t="shared" ca="1" si="15"/>
        <v>-9.1789662882772599E-2</v>
      </c>
      <c r="F132" s="35">
        <f t="shared" ca="1" si="16"/>
        <v>0.5675</v>
      </c>
      <c r="G132" s="35">
        <f t="shared" ca="1" si="17"/>
        <v>-0.17653081243198501</v>
      </c>
    </row>
    <row r="133" spans="1:7" x14ac:dyDescent="0.2">
      <c r="A133" s="35">
        <v>115</v>
      </c>
      <c r="B133" s="35">
        <f t="shared" ca="1" si="14"/>
        <v>2.5375287672713229</v>
      </c>
      <c r="C133" s="35">
        <f t="shared" ca="1" si="18"/>
        <v>0.91444022784443912</v>
      </c>
      <c r="D133" s="35">
        <f t="shared" ca="1" si="15"/>
        <v>-8.9443173763588749E-2</v>
      </c>
      <c r="F133" s="35">
        <f t="shared" ca="1" si="16"/>
        <v>0.57250000000000001</v>
      </c>
      <c r="G133" s="35">
        <f t="shared" ca="1" si="17"/>
        <v>-0.16275308560979859</v>
      </c>
    </row>
    <row r="134" spans="1:7" x14ac:dyDescent="0.2">
      <c r="A134" s="35">
        <v>116</v>
      </c>
      <c r="B134" s="35">
        <f t="shared" ca="1" si="14"/>
        <v>1.8185340661873399</v>
      </c>
      <c r="C134" s="35">
        <f t="shared" ca="1" si="18"/>
        <v>0.91685129936928778</v>
      </c>
      <c r="D134" s="35">
        <f t="shared" ca="1" si="15"/>
        <v>-8.6809979777641322E-2</v>
      </c>
      <c r="F134" s="35">
        <f t="shared" ca="1" si="16"/>
        <v>0.57750000000000001</v>
      </c>
      <c r="G134" s="35">
        <f t="shared" ca="1" si="17"/>
        <v>-0.14900381016478748</v>
      </c>
    </row>
    <row r="135" spans="1:7" x14ac:dyDescent="0.2">
      <c r="A135" s="35">
        <v>117</v>
      </c>
      <c r="B135" s="35">
        <f t="shared" ca="1" si="14"/>
        <v>0.97041015770538019</v>
      </c>
      <c r="C135" s="35">
        <f t="shared" ca="1" si="18"/>
        <v>0.91871214587219607</v>
      </c>
      <c r="D135" s="35">
        <f t="shared" ca="1" si="15"/>
        <v>-8.4782431075666312E-2</v>
      </c>
      <c r="F135" s="35">
        <f t="shared" ca="1" si="16"/>
        <v>0.58250000000000002</v>
      </c>
      <c r="G135" s="35">
        <f t="shared" ca="1" si="17"/>
        <v>-0.13528065347102428</v>
      </c>
    </row>
    <row r="136" spans="1:7" x14ac:dyDescent="0.2">
      <c r="A136" s="35">
        <v>118</v>
      </c>
      <c r="B136" s="35">
        <f t="shared" ca="1" si="14"/>
        <v>0.8512723276540527</v>
      </c>
      <c r="C136" s="35">
        <f t="shared" ca="1" si="18"/>
        <v>0.92680950112357774</v>
      </c>
      <c r="D136" s="35">
        <f t="shared" ca="1" si="15"/>
        <v>-7.6007234940448587E-2</v>
      </c>
      <c r="F136" s="35">
        <f t="shared" ca="1" si="16"/>
        <v>0.58750000000000002</v>
      </c>
      <c r="G136" s="35">
        <f t="shared" ca="1" si="17"/>
        <v>-0.12158128251363515</v>
      </c>
    </row>
    <row r="137" spans="1:7" x14ac:dyDescent="0.2">
      <c r="A137" s="35">
        <v>119</v>
      </c>
      <c r="B137" s="35">
        <f t="shared" ca="1" si="14"/>
        <v>0.58601604805487129</v>
      </c>
      <c r="C137" s="35">
        <f t="shared" ca="1" si="18"/>
        <v>0.93376013874057717</v>
      </c>
      <c r="D137" s="35">
        <f t="shared" ca="1" si="15"/>
        <v>-6.8535684505087069E-2</v>
      </c>
      <c r="F137" s="35">
        <f t="shared" ca="1" si="16"/>
        <v>0.59250000000000003</v>
      </c>
      <c r="G137" s="35">
        <f t="shared" ca="1" si="17"/>
        <v>-0.10790336117172157</v>
      </c>
    </row>
    <row r="138" spans="1:7" x14ac:dyDescent="0.2">
      <c r="A138" s="35">
        <v>120</v>
      </c>
      <c r="B138" s="35">
        <f t="shared" ca="1" si="14"/>
        <v>1.4292962929453361</v>
      </c>
      <c r="C138" s="35">
        <f t="shared" ca="1" si="18"/>
        <v>0.95029127652361456</v>
      </c>
      <c r="D138" s="35">
        <f t="shared" ca="1" si="15"/>
        <v>-5.0986734514867675E-2</v>
      </c>
      <c r="F138" s="35">
        <f t="shared" ca="1" si="16"/>
        <v>0.59750000000000003</v>
      </c>
      <c r="G138" s="35">
        <f t="shared" ca="1" si="17"/>
        <v>-9.4244547456341976E-2</v>
      </c>
    </row>
    <row r="139" spans="1:7" x14ac:dyDescent="0.2">
      <c r="A139" s="35">
        <v>121</v>
      </c>
      <c r="B139" s="35">
        <f t="shared" ca="1" si="14"/>
        <v>0.31146486560943232</v>
      </c>
      <c r="C139" s="35">
        <f t="shared" ca="1" si="18"/>
        <v>0.95167320635166142</v>
      </c>
      <c r="D139" s="35">
        <f t="shared" ca="1" si="15"/>
        <v>-4.9533573760635198E-2</v>
      </c>
      <c r="F139" s="35">
        <f t="shared" ca="1" si="16"/>
        <v>0.60250000000000004</v>
      </c>
      <c r="G139" s="35">
        <f t="shared" ca="1" si="17"/>
        <v>-8.0602490694424031E-2</v>
      </c>
    </row>
    <row r="140" spans="1:7" x14ac:dyDescent="0.2">
      <c r="A140" s="35">
        <v>122</v>
      </c>
      <c r="B140" s="35">
        <f t="shared" ca="1" si="14"/>
        <v>0.93376013874057717</v>
      </c>
      <c r="C140" s="35">
        <f t="shared" ca="1" si="18"/>
        <v>0.95935601799995474</v>
      </c>
      <c r="D140" s="35">
        <f t="shared" ca="1" si="15"/>
        <v>-4.1493034200409347E-2</v>
      </c>
      <c r="F140" s="35">
        <f t="shared" ca="1" si="16"/>
        <v>0.60750000000000004</v>
      </c>
      <c r="G140" s="35">
        <f t="shared" ca="1" si="17"/>
        <v>-6.6974828649042542E-2</v>
      </c>
    </row>
    <row r="141" spans="1:7" x14ac:dyDescent="0.2">
      <c r="A141" s="35">
        <v>123</v>
      </c>
      <c r="B141" s="35">
        <f t="shared" ca="1" si="14"/>
        <v>0.91444022784443912</v>
      </c>
      <c r="C141" s="35">
        <f t="shared" ca="1" si="18"/>
        <v>0.97041015770538019</v>
      </c>
      <c r="D141" s="35">
        <f t="shared" ca="1" si="15"/>
        <v>-3.0036453862377625E-2</v>
      </c>
      <c r="F141" s="35">
        <f t="shared" ca="1" si="16"/>
        <v>0.61250000000000004</v>
      </c>
      <c r="G141" s="35">
        <f t="shared" ca="1" si="17"/>
        <v>-5.3359184565988885E-2</v>
      </c>
    </row>
    <row r="142" spans="1:7" x14ac:dyDescent="0.2">
      <c r="A142" s="35">
        <v>124</v>
      </c>
      <c r="B142" s="35">
        <f t="shared" ca="1" si="14"/>
        <v>0.54938181989879009</v>
      </c>
      <c r="C142" s="35">
        <f t="shared" ca="1" si="18"/>
        <v>0.98468559835374858</v>
      </c>
      <c r="D142" s="35">
        <f t="shared" ca="1" si="15"/>
        <v>-1.5432878250435577E-2</v>
      </c>
      <c r="F142" s="35">
        <f t="shared" ca="1" si="16"/>
        <v>0.61750000000000005</v>
      </c>
      <c r="G142" s="35">
        <f t="shared" ca="1" si="17"/>
        <v>-3.9753164135981955E-2</v>
      </c>
    </row>
    <row r="143" spans="1:7" x14ac:dyDescent="0.2">
      <c r="A143" s="35">
        <v>125</v>
      </c>
      <c r="B143" s="35">
        <f t="shared" ca="1" si="14"/>
        <v>1.0356526454144226</v>
      </c>
      <c r="C143" s="35">
        <f t="shared" ca="1" si="18"/>
        <v>0.99397426711350378</v>
      </c>
      <c r="D143" s="35">
        <f t="shared" ca="1" si="15"/>
        <v>-6.0439608764596194E-3</v>
      </c>
      <c r="F143" s="35">
        <f t="shared" ca="1" si="16"/>
        <v>0.62250000000000005</v>
      </c>
      <c r="G143" s="35">
        <f t="shared" ca="1" si="17"/>
        <v>-2.6154352361210508E-2</v>
      </c>
    </row>
    <row r="144" spans="1:7" x14ac:dyDescent="0.2">
      <c r="A144" s="35">
        <v>126</v>
      </c>
      <c r="B144" s="35">
        <f t="shared" ca="1" si="14"/>
        <v>0.12140582708755343</v>
      </c>
      <c r="C144" s="35">
        <f t="shared" ca="1" si="18"/>
        <v>0.99700334691910353</v>
      </c>
      <c r="D144" s="35">
        <f t="shared" ca="1" si="15"/>
        <v>-3.0011520358596512E-3</v>
      </c>
      <c r="F144" s="35">
        <f t="shared" ca="1" si="16"/>
        <v>0.62749999999999995</v>
      </c>
      <c r="G144" s="35">
        <f t="shared" ca="1" si="17"/>
        <v>-1.2560310314152416E-2</v>
      </c>
    </row>
    <row r="145" spans="1:7" x14ac:dyDescent="0.2">
      <c r="A145" s="35">
        <v>127</v>
      </c>
      <c r="B145" s="35">
        <f t="shared" ca="1" si="14"/>
        <v>0.36712371228742413</v>
      </c>
      <c r="C145" s="35">
        <f t="shared" ca="1" si="18"/>
        <v>1.011590913266593</v>
      </c>
      <c r="D145" s="35">
        <f t="shared" ca="1" si="15"/>
        <v>1.1524253237340297E-2</v>
      </c>
      <c r="F145" s="35">
        <f t="shared" ca="1" si="16"/>
        <v>0.63249999999999995</v>
      </c>
      <c r="G145" s="35">
        <f t="shared" ca="1" si="17"/>
        <v>1.0314282242276103E-3</v>
      </c>
    </row>
    <row r="146" spans="1:7" x14ac:dyDescent="0.2">
      <c r="A146" s="35">
        <v>128</v>
      </c>
      <c r="B146" s="35">
        <f t="shared" ca="1" si="14"/>
        <v>0.95167320635166142</v>
      </c>
      <c r="C146" s="35">
        <f t="shared" ca="1" si="18"/>
        <v>1.0216434208650409</v>
      </c>
      <c r="D146" s="35">
        <f t="shared" ca="1" si="15"/>
        <v>2.1412527637438346E-2</v>
      </c>
      <c r="F146" s="35">
        <f t="shared" ca="1" si="16"/>
        <v>0.63749999999999996</v>
      </c>
      <c r="G146" s="35">
        <f t="shared" ca="1" si="17"/>
        <v>1.4623360260745987E-2</v>
      </c>
    </row>
    <row r="147" spans="1:7" x14ac:dyDescent="0.2">
      <c r="A147" s="35">
        <v>129</v>
      </c>
      <c r="B147" s="35">
        <f t="shared" ca="1" si="14"/>
        <v>1.0216434208650409</v>
      </c>
      <c r="C147" s="35">
        <f t="shared" ref="C147:C178" ca="1" si="19">SMALL($B$19:$B$218,A147)</f>
        <v>1.0325771874573859</v>
      </c>
      <c r="D147" s="35">
        <f t="shared" ca="1" si="15"/>
        <v>3.2057800886800276E-2</v>
      </c>
      <c r="F147" s="35">
        <f t="shared" ca="1" si="16"/>
        <v>0.64249999999999996</v>
      </c>
      <c r="G147" s="35">
        <f t="shared" ca="1" si="17"/>
        <v>2.8218017235648835E-2</v>
      </c>
    </row>
    <row r="148" spans="1:7" x14ac:dyDescent="0.2">
      <c r="A148" s="35">
        <v>130</v>
      </c>
      <c r="B148" s="35">
        <f t="shared" ref="B148:B211" ca="1" si="20">$B$5*(-LN(RAND()))^(1/$B$4)</f>
        <v>0.83617921505282145</v>
      </c>
      <c r="C148" s="35">
        <f t="shared" ca="1" si="19"/>
        <v>1.0336668343416566</v>
      </c>
      <c r="D148" s="35">
        <f t="shared" ref="D148:D211" ca="1" si="21">LN(C148)</f>
        <v>3.3112513663981331E-2</v>
      </c>
      <c r="F148" s="35">
        <f t="shared" ref="F148:F211" ca="1" si="22">(A148-0.5)/$B$7</f>
        <v>0.64749999999999996</v>
      </c>
      <c r="G148" s="35">
        <f t="shared" ref="G148:G211" ca="1" si="23">LN(-LN(1-F148))</f>
        <v>4.1817968833756797E-2</v>
      </c>
    </row>
    <row r="149" spans="1:7" x14ac:dyDescent="0.2">
      <c r="A149" s="35">
        <v>131</v>
      </c>
      <c r="B149" s="35">
        <f t="shared" ca="1" si="20"/>
        <v>0.45252615896497628</v>
      </c>
      <c r="C149" s="35">
        <f t="shared" ca="1" si="19"/>
        <v>1.0356526454144226</v>
      </c>
      <c r="D149" s="35">
        <f t="shared" ca="1" si="21"/>
        <v>3.5031803267914136E-2</v>
      </c>
      <c r="F149" s="35">
        <f t="shared" ca="1" si="22"/>
        <v>0.65249999999999997</v>
      </c>
      <c r="G149" s="35">
        <f t="shared" ca="1" si="23"/>
        <v>5.542582697856098E-2</v>
      </c>
    </row>
    <row r="150" spans="1:7" x14ac:dyDescent="0.2">
      <c r="A150" s="35">
        <v>132</v>
      </c>
      <c r="B150" s="35">
        <f t="shared" ca="1" si="20"/>
        <v>0.59921159119879008</v>
      </c>
      <c r="C150" s="35">
        <f t="shared" ca="1" si="19"/>
        <v>1.0374080556986758</v>
      </c>
      <c r="D150" s="35">
        <f t="shared" ca="1" si="21"/>
        <v>3.6725348182317742E-2</v>
      </c>
      <c r="F150" s="35">
        <f t="shared" ca="1" si="22"/>
        <v>0.65749999999999997</v>
      </c>
      <c r="G150" s="35">
        <f t="shared" ca="1" si="23"/>
        <v>6.9044250028251528E-2</v>
      </c>
    </row>
    <row r="151" spans="1:7" x14ac:dyDescent="0.2">
      <c r="A151" s="35">
        <v>133</v>
      </c>
      <c r="B151" s="35">
        <f t="shared" ca="1" si="20"/>
        <v>0.40327724200362541</v>
      </c>
      <c r="C151" s="35">
        <f t="shared" ca="1" si="19"/>
        <v>1.0442337399443322</v>
      </c>
      <c r="D151" s="35">
        <f t="shared" ca="1" si="21"/>
        <v>4.3283353236649162E-2</v>
      </c>
      <c r="F151" s="35">
        <f t="shared" ca="1" si="22"/>
        <v>0.66249999999999998</v>
      </c>
      <c r="G151" s="35">
        <f t="shared" ca="1" si="23"/>
        <v>8.2675947194345123E-2</v>
      </c>
    </row>
    <row r="152" spans="1:7" x14ac:dyDescent="0.2">
      <c r="A152" s="35">
        <v>134</v>
      </c>
      <c r="B152" s="35">
        <f t="shared" ca="1" si="20"/>
        <v>0.60456996721688294</v>
      </c>
      <c r="C152" s="35">
        <f t="shared" ca="1" si="19"/>
        <v>1.0686753646878298</v>
      </c>
      <c r="D152" s="35">
        <f t="shared" ca="1" si="21"/>
        <v>6.6419904620093159E-2</v>
      </c>
      <c r="F152" s="35">
        <f t="shared" ca="1" si="22"/>
        <v>0.66749999999999998</v>
      </c>
      <c r="G152" s="35">
        <f t="shared" ca="1" si="23"/>
        <v>9.6323683205497224E-2</v>
      </c>
    </row>
    <row r="153" spans="1:7" x14ac:dyDescent="0.2">
      <c r="A153" s="35">
        <v>135</v>
      </c>
      <c r="B153" s="35">
        <f t="shared" ca="1" si="20"/>
        <v>0.86530270243231977</v>
      </c>
      <c r="C153" s="35">
        <f t="shared" ca="1" si="19"/>
        <v>1.0948650454694857</v>
      </c>
      <c r="D153" s="35">
        <f t="shared" ca="1" si="21"/>
        <v>9.0631109526445347E-2</v>
      </c>
      <c r="F153" s="35">
        <f t="shared" ca="1" si="22"/>
        <v>0.67249999999999999</v>
      </c>
      <c r="G153" s="35">
        <f t="shared" ca="1" si="23"/>
        <v>0.10999028324122387</v>
      </c>
    </row>
    <row r="154" spans="1:7" x14ac:dyDescent="0.2">
      <c r="A154" s="35">
        <v>136</v>
      </c>
      <c r="B154" s="35">
        <f t="shared" ca="1" si="20"/>
        <v>0.38804596626930216</v>
      </c>
      <c r="C154" s="35">
        <f t="shared" ca="1" si="19"/>
        <v>1.1165520394999617</v>
      </c>
      <c r="D154" s="35">
        <f t="shared" ca="1" si="21"/>
        <v>0.11024540070580685</v>
      </c>
      <c r="F154" s="35">
        <f t="shared" ca="1" si="22"/>
        <v>0.67749999999999999</v>
      </c>
      <c r="G154" s="35">
        <f t="shared" ca="1" si="23"/>
        <v>0.12367863816267488</v>
      </c>
    </row>
    <row r="155" spans="1:7" x14ac:dyDescent="0.2">
      <c r="A155" s="35">
        <v>137</v>
      </c>
      <c r="B155" s="35">
        <f t="shared" ca="1" si="20"/>
        <v>0.72480830404998187</v>
      </c>
      <c r="C155" s="35">
        <f t="shared" ca="1" si="19"/>
        <v>1.1205357119028474</v>
      </c>
      <c r="D155" s="35">
        <f t="shared" ca="1" si="21"/>
        <v>0.11380688515020147</v>
      </c>
      <c r="F155" s="35">
        <f t="shared" ca="1" si="22"/>
        <v>0.6825</v>
      </c>
      <c r="G155" s="35">
        <f t="shared" ca="1" si="23"/>
        <v>0.13739171007031384</v>
      </c>
    </row>
    <row r="156" spans="1:7" x14ac:dyDescent="0.2">
      <c r="A156" s="35">
        <v>138</v>
      </c>
      <c r="B156" s="35">
        <f t="shared" ca="1" si="20"/>
        <v>0.1993055198349844</v>
      </c>
      <c r="C156" s="35">
        <f t="shared" ca="1" si="19"/>
        <v>1.1213888003319792</v>
      </c>
      <c r="D156" s="35">
        <f t="shared" ca="1" si="21"/>
        <v>0.11456791743799694</v>
      </c>
      <c r="F156" s="35">
        <f t="shared" ca="1" si="22"/>
        <v>0.6875</v>
      </c>
      <c r="G156" s="35">
        <f t="shared" ca="1" si="23"/>
        <v>0.1511325382214278</v>
      </c>
    </row>
    <row r="157" spans="1:7" x14ac:dyDescent="0.2">
      <c r="A157" s="35">
        <v>139</v>
      </c>
      <c r="B157" s="35">
        <f t="shared" ca="1" si="20"/>
        <v>2.0404291512575079</v>
      </c>
      <c r="C157" s="35">
        <f t="shared" ca="1" si="19"/>
        <v>1.139341837935121</v>
      </c>
      <c r="D157" s="35">
        <f t="shared" ca="1" si="21"/>
        <v>0.13045076053966601</v>
      </c>
      <c r="F157" s="35">
        <f t="shared" ca="1" si="22"/>
        <v>0.6925</v>
      </c>
      <c r="G157" s="35">
        <f t="shared" ca="1" si="23"/>
        <v>0.16490424534384454</v>
      </c>
    </row>
    <row r="158" spans="1:7" x14ac:dyDescent="0.2">
      <c r="A158" s="35">
        <v>140</v>
      </c>
      <c r="B158" s="35">
        <f t="shared" ca="1" si="20"/>
        <v>1.5482637767211032</v>
      </c>
      <c r="C158" s="35">
        <f t="shared" ca="1" si="19"/>
        <v>1.1648828473068182</v>
      </c>
      <c r="D158" s="35">
        <f t="shared" ca="1" si="21"/>
        <v>0.15262052170948462</v>
      </c>
      <c r="F158" s="35">
        <f t="shared" ca="1" si="22"/>
        <v>0.69750000000000001</v>
      </c>
      <c r="G158" s="35">
        <f t="shared" ca="1" si="23"/>
        <v>0.17871004438614224</v>
      </c>
    </row>
    <row r="159" spans="1:7" x14ac:dyDescent="0.2">
      <c r="A159" s="35">
        <v>141</v>
      </c>
      <c r="B159" s="35">
        <f t="shared" ca="1" si="20"/>
        <v>1.1213888003319792</v>
      </c>
      <c r="C159" s="35">
        <f t="shared" ca="1" si="19"/>
        <v>1.1667105746113384</v>
      </c>
      <c r="D159" s="35">
        <f t="shared" ca="1" si="21"/>
        <v>0.15418831450021234</v>
      </c>
      <c r="F159" s="35">
        <f t="shared" ca="1" si="22"/>
        <v>0.70250000000000001</v>
      </c>
      <c r="G159" s="35">
        <f t="shared" ca="1" si="23"/>
        <v>0.19255324574906174</v>
      </c>
    </row>
    <row r="160" spans="1:7" x14ac:dyDescent="0.2">
      <c r="A160" s="35">
        <v>142</v>
      </c>
      <c r="B160" s="35">
        <f t="shared" ca="1" si="20"/>
        <v>1.7924811609570819</v>
      </c>
      <c r="C160" s="35">
        <f t="shared" ca="1" si="19"/>
        <v>1.200909161800958</v>
      </c>
      <c r="D160" s="35">
        <f t="shared" ca="1" si="21"/>
        <v>0.18307890476769645</v>
      </c>
      <c r="F160" s="35">
        <f t="shared" ca="1" si="22"/>
        <v>0.70750000000000002</v>
      </c>
      <c r="G160" s="35">
        <f t="shared" ca="1" si="23"/>
        <v>0.20643726504784957</v>
      </c>
    </row>
    <row r="161" spans="1:7" x14ac:dyDescent="0.2">
      <c r="A161" s="35">
        <v>143</v>
      </c>
      <c r="B161" s="35">
        <f t="shared" ca="1" si="20"/>
        <v>0.21348324621708401</v>
      </c>
      <c r="C161" s="35">
        <f t="shared" ca="1" si="19"/>
        <v>1.2291591052272699</v>
      </c>
      <c r="D161" s="35">
        <f t="shared" ca="1" si="21"/>
        <v>0.20633028129939762</v>
      </c>
      <c r="F161" s="35">
        <f t="shared" ca="1" si="22"/>
        <v>0.71250000000000002</v>
      </c>
      <c r="G161" s="35">
        <f t="shared" ca="1" si="23"/>
        <v>0.22036563146095317</v>
      </c>
    </row>
    <row r="162" spans="1:7" x14ac:dyDescent="0.2">
      <c r="A162" s="35">
        <v>144</v>
      </c>
      <c r="B162" s="35">
        <f t="shared" ca="1" si="20"/>
        <v>0.55285706735025064</v>
      </c>
      <c r="C162" s="35">
        <f t="shared" ca="1" si="19"/>
        <v>1.2348620637395644</v>
      </c>
      <c r="D162" s="35">
        <f t="shared" ca="1" si="21"/>
        <v>0.21095927456252353</v>
      </c>
      <c r="F162" s="35">
        <f t="shared" ca="1" si="22"/>
        <v>0.71750000000000003</v>
      </c>
      <c r="G162" s="35">
        <f t="shared" ca="1" si="23"/>
        <v>0.2343419967269757</v>
      </c>
    </row>
    <row r="163" spans="1:7" x14ac:dyDescent="0.2">
      <c r="A163" s="35">
        <v>145</v>
      </c>
      <c r="B163" s="35">
        <f t="shared" ca="1" si="20"/>
        <v>1.3114020954869632</v>
      </c>
      <c r="C163" s="35">
        <f t="shared" ca="1" si="19"/>
        <v>1.2634713160013269</v>
      </c>
      <c r="D163" s="35">
        <f t="shared" ca="1" si="21"/>
        <v>0.23386294557126394</v>
      </c>
      <c r="F163" s="35">
        <f t="shared" ca="1" si="22"/>
        <v>0.72250000000000003</v>
      </c>
      <c r="G163" s="35">
        <f t="shared" ca="1" si="23"/>
        <v>0.24837014485919459</v>
      </c>
    </row>
    <row r="164" spans="1:7" x14ac:dyDescent="0.2">
      <c r="A164" s="35">
        <v>146</v>
      </c>
      <c r="B164" s="35">
        <f t="shared" ca="1" si="20"/>
        <v>0.40062406199049916</v>
      </c>
      <c r="C164" s="35">
        <f t="shared" ca="1" si="19"/>
        <v>1.2667088780510074</v>
      </c>
      <c r="D164" s="35">
        <f t="shared" ca="1" si="21"/>
        <v>0.23642210228608346</v>
      </c>
      <c r="F164" s="35">
        <f t="shared" ca="1" si="22"/>
        <v>0.72750000000000004</v>
      </c>
      <c r="G164" s="35">
        <f t="shared" ca="1" si="23"/>
        <v>0.26245400265539054</v>
      </c>
    </row>
    <row r="165" spans="1:7" x14ac:dyDescent="0.2">
      <c r="A165" s="35">
        <v>147</v>
      </c>
      <c r="B165" s="35">
        <f t="shared" ca="1" si="20"/>
        <v>0.71386063405149669</v>
      </c>
      <c r="C165" s="35">
        <f t="shared" ca="1" si="19"/>
        <v>1.2957461058040767</v>
      </c>
      <c r="D165" s="35">
        <f t="shared" ca="1" si="21"/>
        <v>0.25908667272261998</v>
      </c>
      <c r="F165" s="35">
        <f t="shared" ca="1" si="22"/>
        <v>0.73250000000000004</v>
      </c>
      <c r="G165" s="35">
        <f t="shared" ca="1" si="23"/>
        <v>0.27659765109040996</v>
      </c>
    </row>
    <row r="166" spans="1:7" x14ac:dyDescent="0.2">
      <c r="A166" s="35">
        <v>148</v>
      </c>
      <c r="B166" s="35">
        <f t="shared" ca="1" si="20"/>
        <v>0.92680950112357774</v>
      </c>
      <c r="C166" s="35">
        <f t="shared" ca="1" si="19"/>
        <v>1.3069975592506695</v>
      </c>
      <c r="D166" s="35">
        <f t="shared" ca="1" si="21"/>
        <v>0.26773256719632399</v>
      </c>
      <c r="F166" s="35">
        <f t="shared" ca="1" si="22"/>
        <v>0.73750000000000004</v>
      </c>
      <c r="G166" s="35">
        <f t="shared" ca="1" si="23"/>
        <v>0.29080533768998645</v>
      </c>
    </row>
    <row r="167" spans="1:7" x14ac:dyDescent="0.2">
      <c r="A167" s="35">
        <v>149</v>
      </c>
      <c r="B167" s="35">
        <f t="shared" ca="1" si="20"/>
        <v>0.15378546366376933</v>
      </c>
      <c r="C167" s="35">
        <f t="shared" ca="1" si="19"/>
        <v>1.3114020954869632</v>
      </c>
      <c r="D167" s="35">
        <f t="shared" ca="1" si="21"/>
        <v>0.27109686674679406</v>
      </c>
      <c r="F167" s="35">
        <f t="shared" ca="1" si="22"/>
        <v>0.74250000000000005</v>
      </c>
      <c r="G167" s="35">
        <f t="shared" ca="1" si="23"/>
        <v>0.30508148999711771</v>
      </c>
    </row>
    <row r="168" spans="1:7" x14ac:dyDescent="0.2">
      <c r="A168" s="35">
        <v>150</v>
      </c>
      <c r="B168" s="35">
        <f t="shared" ca="1" si="20"/>
        <v>1.5201857601188886</v>
      </c>
      <c r="C168" s="35">
        <f t="shared" ca="1" si="19"/>
        <v>1.3189428940047252</v>
      </c>
      <c r="D168" s="35">
        <f t="shared" ca="1" si="21"/>
        <v>0.27683057788111376</v>
      </c>
      <c r="F168" s="35">
        <f t="shared" ca="1" si="22"/>
        <v>0.74750000000000005</v>
      </c>
      <c r="G168" s="35">
        <f t="shared" ca="1" si="23"/>
        <v>0.31943073025702612</v>
      </c>
    </row>
    <row r="169" spans="1:7" x14ac:dyDescent="0.2">
      <c r="A169" s="35">
        <v>151</v>
      </c>
      <c r="B169" s="35">
        <f t="shared" ca="1" si="20"/>
        <v>0.99397426711350378</v>
      </c>
      <c r="C169" s="35">
        <f t="shared" ca="1" si="19"/>
        <v>1.3198737176664819</v>
      </c>
      <c r="D169" s="35">
        <f t="shared" ca="1" si="21"/>
        <v>0.2775360635872795</v>
      </c>
      <c r="F169" s="35">
        <f t="shared" ca="1" si="22"/>
        <v>0.75249999999999995</v>
      </c>
      <c r="G169" s="35">
        <f t="shared" ca="1" si="23"/>
        <v>0.33385789146376288</v>
      </c>
    </row>
    <row r="170" spans="1:7" x14ac:dyDescent="0.2">
      <c r="A170" s="35">
        <v>152</v>
      </c>
      <c r="B170" s="35">
        <f t="shared" ca="1" si="20"/>
        <v>1.0336668343416566</v>
      </c>
      <c r="C170" s="35">
        <f t="shared" ca="1" si="19"/>
        <v>1.3396015222855946</v>
      </c>
      <c r="D170" s="35">
        <f t="shared" ca="1" si="21"/>
        <v>0.29237219831050848</v>
      </c>
      <c r="F170" s="35">
        <f t="shared" ca="1" si="22"/>
        <v>0.75749999999999995</v>
      </c>
      <c r="G170" s="35">
        <f t="shared" ca="1" si="23"/>
        <v>0.34836803493126156</v>
      </c>
    </row>
    <row r="171" spans="1:7" x14ac:dyDescent="0.2">
      <c r="A171" s="35">
        <v>153</v>
      </c>
      <c r="B171" s="35">
        <f t="shared" ca="1" si="20"/>
        <v>1.3198737176664819</v>
      </c>
      <c r="C171" s="35">
        <f t="shared" ca="1" si="19"/>
        <v>1.3462482127256916</v>
      </c>
      <c r="D171" s="35">
        <f t="shared" ca="1" si="21"/>
        <v>0.29732162189292199</v>
      </c>
      <c r="F171" s="35">
        <f t="shared" ca="1" si="22"/>
        <v>0.76249999999999996</v>
      </c>
      <c r="G171" s="35">
        <f t="shared" ca="1" si="23"/>
        <v>0.3629664695746081</v>
      </c>
    </row>
    <row r="172" spans="1:7" x14ac:dyDescent="0.2">
      <c r="A172" s="35">
        <v>154</v>
      </c>
      <c r="B172" s="35">
        <f t="shared" ca="1" si="20"/>
        <v>0.61949368522807724</v>
      </c>
      <c r="C172" s="35">
        <f t="shared" ca="1" si="19"/>
        <v>1.3923064916992469</v>
      </c>
      <c r="D172" s="35">
        <f t="shared" ca="1" si="21"/>
        <v>0.33096171849441353</v>
      </c>
      <c r="F172" s="35">
        <f t="shared" ca="1" si="22"/>
        <v>0.76749999999999996</v>
      </c>
      <c r="G172" s="35">
        <f t="shared" ca="1" si="23"/>
        <v>0.37765877311406615</v>
      </c>
    </row>
    <row r="173" spans="1:7" x14ac:dyDescent="0.2">
      <c r="A173" s="35">
        <v>155</v>
      </c>
      <c r="B173" s="35">
        <f t="shared" ca="1" si="20"/>
        <v>0.98468559835374858</v>
      </c>
      <c r="C173" s="35">
        <f t="shared" ca="1" si="19"/>
        <v>1.3979922478485358</v>
      </c>
      <c r="D173" s="35">
        <f t="shared" ca="1" si="21"/>
        <v>0.33503709862352282</v>
      </c>
      <c r="F173" s="35">
        <f t="shared" ca="1" si="22"/>
        <v>0.77249999999999996</v>
      </c>
      <c r="G173" s="35">
        <f t="shared" ca="1" si="23"/>
        <v>0.39245081544571248</v>
      </c>
    </row>
    <row r="174" spans="1:7" x14ac:dyDescent="0.2">
      <c r="A174" s="35">
        <v>156</v>
      </c>
      <c r="B174" s="35">
        <f t="shared" ca="1" si="20"/>
        <v>1.2291591052272699</v>
      </c>
      <c r="C174" s="35">
        <f t="shared" ca="1" si="19"/>
        <v>1.4044369350731511</v>
      </c>
      <c r="D174" s="35">
        <f t="shared" ca="1" si="21"/>
        <v>0.33963646450572599</v>
      </c>
      <c r="F174" s="35">
        <f t="shared" ca="1" si="22"/>
        <v>0.77749999999999997</v>
      </c>
      <c r="G174" s="35">
        <f t="shared" ca="1" si="23"/>
        <v>0.40734878445928152</v>
      </c>
    </row>
    <row r="175" spans="1:7" x14ac:dyDescent="0.2">
      <c r="A175" s="35">
        <v>157</v>
      </c>
      <c r="B175" s="35">
        <f t="shared" ca="1" si="20"/>
        <v>1.0325771874573859</v>
      </c>
      <c r="C175" s="35">
        <f t="shared" ca="1" si="19"/>
        <v>1.4239481972777477</v>
      </c>
      <c r="D175" s="35">
        <f t="shared" ca="1" si="21"/>
        <v>0.35343343401188859</v>
      </c>
      <c r="F175" s="35">
        <f t="shared" ca="1" si="22"/>
        <v>0.78249999999999997</v>
      </c>
      <c r="G175" s="35">
        <f t="shared" ca="1" si="23"/>
        <v>0.42235921462707882</v>
      </c>
    </row>
    <row r="176" spans="1:7" x14ac:dyDescent="0.2">
      <c r="A176" s="35">
        <v>158</v>
      </c>
      <c r="B176" s="35">
        <f t="shared" ca="1" si="20"/>
        <v>0.5102689926812547</v>
      </c>
      <c r="C176" s="35">
        <f t="shared" ca="1" si="19"/>
        <v>1.4292962929453361</v>
      </c>
      <c r="D176" s="35">
        <f t="shared" ca="1" si="21"/>
        <v>0.35718222031404823</v>
      </c>
      <c r="F176" s="35">
        <f t="shared" ca="1" si="22"/>
        <v>0.78749999999999998</v>
      </c>
      <c r="G176" s="35">
        <f t="shared" ca="1" si="23"/>
        <v>0.43748901873893642</v>
      </c>
    </row>
    <row r="177" spans="1:7" x14ac:dyDescent="0.2">
      <c r="A177" s="35">
        <v>159</v>
      </c>
      <c r="B177" s="35">
        <f t="shared" ca="1" si="20"/>
        <v>9.5085780036914716E-2</v>
      </c>
      <c r="C177" s="35">
        <f t="shared" ca="1" si="19"/>
        <v>1.4335039951754527</v>
      </c>
      <c r="D177" s="35">
        <f t="shared" ca="1" si="21"/>
        <v>0.36012179334504429</v>
      </c>
      <c r="F177" s="35">
        <f t="shared" ca="1" si="22"/>
        <v>0.79249999999999998</v>
      </c>
      <c r="G177" s="35">
        <f t="shared" ca="1" si="23"/>
        <v>0.4527455232187827</v>
      </c>
    </row>
    <row r="178" spans="1:7" x14ac:dyDescent="0.2">
      <c r="A178" s="35">
        <v>160</v>
      </c>
      <c r="B178" s="35">
        <f t="shared" ca="1" si="20"/>
        <v>0.86414112123692188</v>
      </c>
      <c r="C178" s="35">
        <f t="shared" ca="1" si="19"/>
        <v>1.4460636959685318</v>
      </c>
      <c r="D178" s="35">
        <f t="shared" ca="1" si="21"/>
        <v>0.36884517253717913</v>
      </c>
      <c r="F178" s="35">
        <f t="shared" ca="1" si="22"/>
        <v>0.79749999999999999</v>
      </c>
      <c r="G178" s="35">
        <f t="shared" ca="1" si="23"/>
        <v>0.46813650753053659</v>
      </c>
    </row>
    <row r="179" spans="1:7" x14ac:dyDescent="0.2">
      <c r="A179" s="35">
        <v>161</v>
      </c>
      <c r="B179" s="35">
        <f t="shared" ca="1" si="20"/>
        <v>0.8171712480789578</v>
      </c>
      <c r="C179" s="35">
        <f t="shared" ref="C179:C210" ca="1" si="24">SMALL($B$19:$B$218,A179)</f>
        <v>1.4503698029343253</v>
      </c>
      <c r="D179" s="35">
        <f t="shared" ca="1" si="21"/>
        <v>0.37181856042263289</v>
      </c>
      <c r="F179" s="35">
        <f t="shared" ca="1" si="22"/>
        <v>0.80249999999999999</v>
      </c>
      <c r="G179" s="35">
        <f t="shared" ca="1" si="23"/>
        <v>0.48367024826723176</v>
      </c>
    </row>
    <row r="180" spans="1:7" x14ac:dyDescent="0.2">
      <c r="A180" s="35">
        <v>162</v>
      </c>
      <c r="B180" s="35">
        <f t="shared" ca="1" si="20"/>
        <v>1.139341837935121</v>
      </c>
      <c r="C180" s="35">
        <f t="shared" ca="1" si="24"/>
        <v>1.4507902267084496</v>
      </c>
      <c r="D180" s="35">
        <f t="shared" ca="1" si="21"/>
        <v>0.37210839191953182</v>
      </c>
      <c r="F180" s="35">
        <f t="shared" ca="1" si="22"/>
        <v>0.8075</v>
      </c>
      <c r="G180" s="35">
        <f t="shared" ca="1" si="23"/>
        <v>0.49935556862072594</v>
      </c>
    </row>
    <row r="181" spans="1:7" x14ac:dyDescent="0.2">
      <c r="A181" s="35">
        <v>163</v>
      </c>
      <c r="B181" s="35">
        <f t="shared" ca="1" si="20"/>
        <v>1.4518449323112037</v>
      </c>
      <c r="C181" s="35">
        <f t="shared" ca="1" si="24"/>
        <v>1.4518449323112037</v>
      </c>
      <c r="D181" s="35">
        <f t="shared" ca="1" si="21"/>
        <v>0.37283511477059</v>
      </c>
      <c r="F181" s="35">
        <f t="shared" ca="1" si="22"/>
        <v>0.8125</v>
      </c>
      <c r="G181" s="35">
        <f t="shared" ca="1" si="23"/>
        <v>0.51520189405401418</v>
      </c>
    </row>
    <row r="182" spans="1:7" x14ac:dyDescent="0.2">
      <c r="A182" s="35">
        <v>164</v>
      </c>
      <c r="B182" s="35">
        <f t="shared" ca="1" si="20"/>
        <v>0.23283106504599105</v>
      </c>
      <c r="C182" s="35">
        <f t="shared" ca="1" si="24"/>
        <v>1.4613842515861675</v>
      </c>
      <c r="D182" s="35">
        <f t="shared" ca="1" si="21"/>
        <v>0.37938410406549117</v>
      </c>
      <c r="F182" s="35">
        <f t="shared" ca="1" si="22"/>
        <v>0.8175</v>
      </c>
      <c r="G182" s="35">
        <f t="shared" ca="1" si="23"/>
        <v>0.5312193151491319</v>
      </c>
    </row>
    <row r="183" spans="1:7" x14ac:dyDescent="0.2">
      <c r="A183" s="35">
        <v>165</v>
      </c>
      <c r="B183" s="35">
        <f t="shared" ca="1" si="20"/>
        <v>0.33212783154385028</v>
      </c>
      <c r="C183" s="35">
        <f t="shared" ca="1" si="24"/>
        <v>1.4982100856156371</v>
      </c>
      <c r="D183" s="35">
        <f t="shared" ca="1" si="21"/>
        <v>0.40427111933093124</v>
      </c>
      <c r="F183" s="35">
        <f t="shared" ca="1" si="22"/>
        <v>0.82250000000000001</v>
      </c>
      <c r="G183" s="35">
        <f t="shared" ca="1" si="23"/>
        <v>0.54741865878729645</v>
      </c>
    </row>
    <row r="184" spans="1:7" x14ac:dyDescent="0.2">
      <c r="A184" s="35">
        <v>166</v>
      </c>
      <c r="B184" s="35">
        <f t="shared" ca="1" si="20"/>
        <v>0.20215345368508031</v>
      </c>
      <c r="C184" s="35">
        <f t="shared" ca="1" si="24"/>
        <v>1.5201857601188886</v>
      </c>
      <c r="D184" s="35">
        <f t="shared" ca="1" si="21"/>
        <v>0.41883253799560943</v>
      </c>
      <c r="F184" s="35">
        <f t="shared" ca="1" si="22"/>
        <v>0.82750000000000001</v>
      </c>
      <c r="G184" s="35">
        <f t="shared" ca="1" si="23"/>
        <v>0.56381156904253527</v>
      </c>
    </row>
    <row r="185" spans="1:7" x14ac:dyDescent="0.2">
      <c r="A185" s="35">
        <v>167</v>
      </c>
      <c r="B185" s="35">
        <f t="shared" ca="1" si="20"/>
        <v>0.95935601799995474</v>
      </c>
      <c r="C185" s="35">
        <f t="shared" ca="1" si="24"/>
        <v>1.5482637767211032</v>
      </c>
      <c r="D185" s="35">
        <f t="shared" ca="1" si="21"/>
        <v>0.43713415905002267</v>
      </c>
      <c r="F185" s="35">
        <f t="shared" ca="1" si="22"/>
        <v>0.83250000000000002</v>
      </c>
      <c r="G185" s="35">
        <f t="shared" ca="1" si="23"/>
        <v>0.58041059944618079</v>
      </c>
    </row>
    <row r="186" spans="1:7" x14ac:dyDescent="0.2">
      <c r="A186" s="35">
        <v>168</v>
      </c>
      <c r="B186" s="35">
        <f t="shared" ca="1" si="20"/>
        <v>0.99700334691910353</v>
      </c>
      <c r="C186" s="35">
        <f t="shared" ca="1" si="24"/>
        <v>1.5631319592712847</v>
      </c>
      <c r="D186" s="35">
        <f t="shared" ca="1" si="21"/>
        <v>0.44669147479259674</v>
      </c>
      <c r="F186" s="35">
        <f t="shared" ca="1" si="22"/>
        <v>0.83750000000000002</v>
      </c>
      <c r="G186" s="35">
        <f t="shared" ca="1" si="23"/>
        <v>0.59722931862101669</v>
      </c>
    </row>
    <row r="187" spans="1:7" x14ac:dyDescent="0.2">
      <c r="A187" s="35">
        <v>169</v>
      </c>
      <c r="B187" s="35">
        <f t="shared" ca="1" si="20"/>
        <v>0.48457596353205501</v>
      </c>
      <c r="C187" s="35">
        <f t="shared" ca="1" si="24"/>
        <v>1.5648656288161935</v>
      </c>
      <c r="D187" s="35">
        <f t="shared" ca="1" si="21"/>
        <v>0.44779996012457418</v>
      </c>
      <c r="F187" s="35">
        <f t="shared" ca="1" si="22"/>
        <v>0.84250000000000003</v>
      </c>
      <c r="G187" s="35">
        <f t="shared" ca="1" si="23"/>
        <v>0.61428243170849217</v>
      </c>
    </row>
    <row r="188" spans="1:7" x14ac:dyDescent="0.2">
      <c r="A188" s="35">
        <v>170</v>
      </c>
      <c r="B188" s="35">
        <f t="shared" ca="1" si="20"/>
        <v>0.4374143879571375</v>
      </c>
      <c r="C188" s="35">
        <f t="shared" ca="1" si="24"/>
        <v>1.5732002671579857</v>
      </c>
      <c r="D188" s="35">
        <f t="shared" ca="1" si="21"/>
        <v>0.45311193139369882</v>
      </c>
      <c r="F188" s="35">
        <f t="shared" ca="1" si="22"/>
        <v>0.84750000000000003</v>
      </c>
      <c r="G188" s="35">
        <f t="shared" ca="1" si="23"/>
        <v>0.6315859205439146</v>
      </c>
    </row>
    <row r="189" spans="1:7" x14ac:dyDescent="0.2">
      <c r="A189" s="35">
        <v>171</v>
      </c>
      <c r="B189" s="35">
        <f t="shared" ca="1" si="20"/>
        <v>0.83988130573840658</v>
      </c>
      <c r="C189" s="35">
        <f t="shared" ca="1" si="24"/>
        <v>1.5890582185614508</v>
      </c>
      <c r="D189" s="35">
        <f t="shared" ca="1" si="21"/>
        <v>0.46314152537393494</v>
      </c>
      <c r="F189" s="35">
        <f t="shared" ca="1" si="22"/>
        <v>0.85250000000000004</v>
      </c>
      <c r="G189" s="35">
        <f t="shared" ca="1" si="23"/>
        <v>0.64915720620424733</v>
      </c>
    </row>
    <row r="190" spans="1:7" x14ac:dyDescent="0.2">
      <c r="A190" s="35">
        <v>172</v>
      </c>
      <c r="B190" s="35">
        <f t="shared" ca="1" si="20"/>
        <v>1.6764632061735893</v>
      </c>
      <c r="C190" s="35">
        <f t="shared" ca="1" si="24"/>
        <v>1.5991259442264167</v>
      </c>
      <c r="D190" s="35">
        <f t="shared" ca="1" si="21"/>
        <v>0.46945719511930833</v>
      </c>
      <c r="F190" s="35">
        <f t="shared" ca="1" si="22"/>
        <v>0.85750000000000004</v>
      </c>
      <c r="G190" s="35">
        <f t="shared" ca="1" si="23"/>
        <v>0.66701533840302207</v>
      </c>
    </row>
    <row r="191" spans="1:7" x14ac:dyDescent="0.2">
      <c r="A191" s="35">
        <v>173</v>
      </c>
      <c r="B191" s="35">
        <f t="shared" ca="1" si="20"/>
        <v>0.40406055386955969</v>
      </c>
      <c r="C191" s="35">
        <f t="shared" ca="1" si="24"/>
        <v>1.6077073667621946</v>
      </c>
      <c r="D191" s="35">
        <f t="shared" ca="1" si="21"/>
        <v>0.47480916835093517</v>
      </c>
      <c r="F191" s="35">
        <f t="shared" ca="1" si="22"/>
        <v>0.86250000000000004</v>
      </c>
      <c r="G191" s="35">
        <f t="shared" ca="1" si="23"/>
        <v>0.68518121729359216</v>
      </c>
    </row>
    <row r="192" spans="1:7" x14ac:dyDescent="0.2">
      <c r="A192" s="35">
        <v>174</v>
      </c>
      <c r="B192" s="35">
        <f t="shared" ca="1" si="20"/>
        <v>1.3069975592506695</v>
      </c>
      <c r="C192" s="35">
        <f t="shared" ca="1" si="24"/>
        <v>1.6131737444096574</v>
      </c>
      <c r="D192" s="35">
        <f t="shared" ca="1" si="21"/>
        <v>0.47820350841330345</v>
      </c>
      <c r="F192" s="35">
        <f t="shared" ca="1" si="22"/>
        <v>0.86750000000000005</v>
      </c>
      <c r="G192" s="35">
        <f t="shared" ca="1" si="23"/>
        <v>0.70367785464271726</v>
      </c>
    </row>
    <row r="193" spans="1:7" x14ac:dyDescent="0.2">
      <c r="A193" s="35">
        <v>175</v>
      </c>
      <c r="B193" s="35">
        <f t="shared" ca="1" si="20"/>
        <v>0.57452931828671561</v>
      </c>
      <c r="C193" s="35">
        <f t="shared" ca="1" si="24"/>
        <v>1.648511771625693</v>
      </c>
      <c r="D193" s="35">
        <f t="shared" ca="1" si="21"/>
        <v>0.49987292431440072</v>
      </c>
      <c r="F193" s="35">
        <f t="shared" ca="1" si="22"/>
        <v>0.87250000000000005</v>
      </c>
      <c r="G193" s="35">
        <f t="shared" ca="1" si="23"/>
        <v>0.72253068315762647</v>
      </c>
    </row>
    <row r="194" spans="1:7" x14ac:dyDescent="0.2">
      <c r="A194" s="35">
        <v>176</v>
      </c>
      <c r="B194" s="35">
        <f t="shared" ca="1" si="20"/>
        <v>1.9297116742821614</v>
      </c>
      <c r="C194" s="35">
        <f t="shared" ca="1" si="24"/>
        <v>1.6624075486636471</v>
      </c>
      <c r="D194" s="35">
        <f t="shared" ca="1" si="21"/>
        <v>0.50826688217521077</v>
      </c>
      <c r="F194" s="35">
        <f t="shared" ca="1" si="22"/>
        <v>0.87749999999999995</v>
      </c>
      <c r="G194" s="35">
        <f t="shared" ca="1" si="23"/>
        <v>0.74176792513933421</v>
      </c>
    </row>
    <row r="195" spans="1:7" x14ac:dyDescent="0.2">
      <c r="A195" s="35">
        <v>177</v>
      </c>
      <c r="B195" s="35">
        <f t="shared" ca="1" si="20"/>
        <v>0.43979997232848433</v>
      </c>
      <c r="C195" s="35">
        <f t="shared" ca="1" si="24"/>
        <v>1.6657763089624591</v>
      </c>
      <c r="D195" s="35">
        <f t="shared" ca="1" si="21"/>
        <v>0.51029126639999534</v>
      </c>
      <c r="F195" s="35">
        <f t="shared" ca="1" si="22"/>
        <v>0.88249999999999995</v>
      </c>
      <c r="G195" s="35">
        <f t="shared" ca="1" si="23"/>
        <v>0.76142103480163703</v>
      </c>
    </row>
    <row r="196" spans="1:7" x14ac:dyDescent="0.2">
      <c r="A196" s="35">
        <v>178</v>
      </c>
      <c r="B196" s="35">
        <f t="shared" ca="1" si="20"/>
        <v>0.51379327551462062</v>
      </c>
      <c r="C196" s="35">
        <f t="shared" ca="1" si="24"/>
        <v>1.6764632061735893</v>
      </c>
      <c r="D196" s="35">
        <f t="shared" ca="1" si="21"/>
        <v>0.5166863398736421</v>
      </c>
      <c r="F196" s="35">
        <f t="shared" ca="1" si="22"/>
        <v>0.88749999999999996</v>
      </c>
      <c r="G196" s="35">
        <f t="shared" ca="1" si="23"/>
        <v>0.7815252328364084</v>
      </c>
    </row>
    <row r="197" spans="1:7" x14ac:dyDescent="0.2">
      <c r="A197" s="35">
        <v>179</v>
      </c>
      <c r="B197" s="35">
        <f t="shared" ca="1" si="20"/>
        <v>0.41407346436854114</v>
      </c>
      <c r="C197" s="35">
        <f t="shared" ca="1" si="24"/>
        <v>1.6914364697137994</v>
      </c>
      <c r="D197" s="35">
        <f t="shared" ca="1" si="21"/>
        <v>0.5255781499839508</v>
      </c>
      <c r="F197" s="35">
        <f t="shared" ca="1" si="22"/>
        <v>0.89249999999999996</v>
      </c>
      <c r="G197" s="35">
        <f t="shared" ca="1" si="23"/>
        <v>0.80212015755168553</v>
      </c>
    </row>
    <row r="198" spans="1:7" x14ac:dyDescent="0.2">
      <c r="A198" s="35">
        <v>180</v>
      </c>
      <c r="B198" s="35">
        <f t="shared" ca="1" si="20"/>
        <v>0.36100938401463795</v>
      </c>
      <c r="C198" s="35">
        <f t="shared" ca="1" si="24"/>
        <v>1.72369369238545</v>
      </c>
      <c r="D198" s="35">
        <f t="shared" ca="1" si="21"/>
        <v>0.54446948382560034</v>
      </c>
      <c r="F198" s="35">
        <f t="shared" ca="1" si="22"/>
        <v>0.89749999999999996</v>
      </c>
      <c r="G198" s="35">
        <f t="shared" ca="1" si="23"/>
        <v>0.82325066479065268</v>
      </c>
    </row>
    <row r="199" spans="1:7" x14ac:dyDescent="0.2">
      <c r="A199" s="35">
        <v>181</v>
      </c>
      <c r="B199" s="35">
        <f t="shared" ca="1" si="20"/>
        <v>0.12600331603165391</v>
      </c>
      <c r="C199" s="35">
        <f t="shared" ca="1" si="24"/>
        <v>1.7340844516843179</v>
      </c>
      <c r="D199" s="35">
        <f t="shared" ca="1" si="21"/>
        <v>0.55047958056587198</v>
      </c>
      <c r="F199" s="35">
        <f t="shared" ca="1" si="22"/>
        <v>0.90249999999999997</v>
      </c>
      <c r="G199" s="35">
        <f t="shared" ca="1" si="23"/>
        <v>0.8449678197975925</v>
      </c>
    </row>
    <row r="200" spans="1:7" x14ac:dyDescent="0.2">
      <c r="A200" s="35">
        <v>182</v>
      </c>
      <c r="B200" s="35">
        <f t="shared" ca="1" si="20"/>
        <v>0.84666007321054504</v>
      </c>
      <c r="C200" s="35">
        <f t="shared" ca="1" si="24"/>
        <v>1.7578116937050654</v>
      </c>
      <c r="D200" s="35">
        <f t="shared" ca="1" si="21"/>
        <v>0.56406967959246834</v>
      </c>
      <c r="F200" s="35">
        <f t="shared" ca="1" si="22"/>
        <v>0.90749999999999997</v>
      </c>
      <c r="G200" s="35">
        <f t="shared" ca="1" si="23"/>
        <v>0.86733013965746653</v>
      </c>
    </row>
    <row r="201" spans="1:7" x14ac:dyDescent="0.2">
      <c r="A201" s="35">
        <v>183</v>
      </c>
      <c r="B201" s="35">
        <f t="shared" ca="1" si="20"/>
        <v>1.5631319592712847</v>
      </c>
      <c r="C201" s="35">
        <f t="shared" ca="1" si="24"/>
        <v>1.7793019876930669</v>
      </c>
      <c r="D201" s="35">
        <f t="shared" ca="1" si="21"/>
        <v>0.57622114565084503</v>
      </c>
      <c r="F201" s="35">
        <f t="shared" ca="1" si="22"/>
        <v>0.91249999999999998</v>
      </c>
      <c r="G201" s="35">
        <f t="shared" ca="1" si="23"/>
        <v>0.89040516710281448</v>
      </c>
    </row>
    <row r="202" spans="1:7" x14ac:dyDescent="0.2">
      <c r="A202" s="35">
        <v>184</v>
      </c>
      <c r="B202" s="35">
        <f t="shared" ca="1" si="20"/>
        <v>1.8515550291576834</v>
      </c>
      <c r="C202" s="35">
        <f t="shared" ca="1" si="24"/>
        <v>1.7869058537637046</v>
      </c>
      <c r="D202" s="35">
        <f t="shared" ca="1" si="21"/>
        <v>0.5804855508295681</v>
      </c>
      <c r="F202" s="35">
        <f t="shared" ca="1" si="22"/>
        <v>0.91749999999999998</v>
      </c>
      <c r="G202" s="35">
        <f t="shared" ca="1" si="23"/>
        <v>0.9142714888310205</v>
      </c>
    </row>
    <row r="203" spans="1:7" x14ac:dyDescent="0.2">
      <c r="A203" s="35">
        <v>185</v>
      </c>
      <c r="B203" s="35">
        <f t="shared" ca="1" si="20"/>
        <v>0.42129288994529246</v>
      </c>
      <c r="C203" s="35">
        <f t="shared" ca="1" si="24"/>
        <v>1.7924811609570819</v>
      </c>
      <c r="D203" s="35">
        <f t="shared" ca="1" si="21"/>
        <v>0.58360078351009459</v>
      </c>
      <c r="F203" s="35">
        <f t="shared" ca="1" si="22"/>
        <v>0.92249999999999999</v>
      </c>
      <c r="G203" s="35">
        <f t="shared" ca="1" si="23"/>
        <v>0.93902135961489452</v>
      </c>
    </row>
    <row r="204" spans="1:7" x14ac:dyDescent="0.2">
      <c r="A204" s="35">
        <v>186</v>
      </c>
      <c r="B204" s="35">
        <f t="shared" ca="1" si="20"/>
        <v>1.5732002671579857</v>
      </c>
      <c r="C204" s="35">
        <f t="shared" ca="1" si="24"/>
        <v>1.8185340661873399</v>
      </c>
      <c r="D204" s="35">
        <f t="shared" ca="1" si="21"/>
        <v>0.59803071839418398</v>
      </c>
      <c r="F204" s="35">
        <f t="shared" ca="1" si="22"/>
        <v>0.92749999999999999</v>
      </c>
      <c r="G204" s="35">
        <f t="shared" ca="1" si="23"/>
        <v>0.96476416669833664</v>
      </c>
    </row>
    <row r="205" spans="1:7" x14ac:dyDescent="0.2">
      <c r="A205" s="35">
        <v>187</v>
      </c>
      <c r="B205" s="35">
        <f t="shared" ca="1" si="20"/>
        <v>0.21645472381331399</v>
      </c>
      <c r="C205" s="35">
        <f t="shared" ca="1" si="24"/>
        <v>1.8319839687659256</v>
      </c>
      <c r="D205" s="35">
        <f t="shared" ca="1" si="21"/>
        <v>0.6053995155400298</v>
      </c>
      <c r="F205" s="35">
        <f t="shared" ca="1" si="22"/>
        <v>0.9325</v>
      </c>
      <c r="G205" s="35">
        <f t="shared" ca="1" si="23"/>
        <v>0.99163108303247027</v>
      </c>
    </row>
    <row r="206" spans="1:7" x14ac:dyDescent="0.2">
      <c r="A206" s="35">
        <v>188</v>
      </c>
      <c r="B206" s="35">
        <f t="shared" ca="1" si="20"/>
        <v>1.4239481972777477</v>
      </c>
      <c r="C206" s="35">
        <f t="shared" ca="1" si="24"/>
        <v>1.8401029291524147</v>
      </c>
      <c r="D206" s="35">
        <f t="shared" ca="1" si="21"/>
        <v>0.60982150981307148</v>
      </c>
      <c r="F206" s="35">
        <f t="shared" ca="1" si="22"/>
        <v>0.9375</v>
      </c>
      <c r="G206" s="35">
        <f t="shared" ca="1" si="23"/>
        <v>1.0197814405382262</v>
      </c>
    </row>
    <row r="207" spans="1:7" x14ac:dyDescent="0.2">
      <c r="A207" s="35">
        <v>189</v>
      </c>
      <c r="B207" s="35">
        <f t="shared" ca="1" si="20"/>
        <v>0.60810732511531618</v>
      </c>
      <c r="C207" s="35">
        <f t="shared" ca="1" si="24"/>
        <v>1.8515550291576834</v>
      </c>
      <c r="D207" s="35">
        <f t="shared" ca="1" si="21"/>
        <v>0.61602584232207203</v>
      </c>
      <c r="F207" s="35">
        <f t="shared" ca="1" si="22"/>
        <v>0.9425</v>
      </c>
      <c r="G207" s="35">
        <f t="shared" ca="1" si="23"/>
        <v>1.0494116561806741</v>
      </c>
    </row>
    <row r="208" spans="1:7" x14ac:dyDescent="0.2">
      <c r="A208" s="35">
        <v>190</v>
      </c>
      <c r="B208" s="35">
        <f t="shared" ca="1" si="20"/>
        <v>0.30728657388489317</v>
      </c>
      <c r="C208" s="35">
        <f t="shared" ca="1" si="24"/>
        <v>1.9189636587550651</v>
      </c>
      <c r="D208" s="35">
        <f t="shared" ca="1" si="21"/>
        <v>0.65178527925117669</v>
      </c>
      <c r="F208" s="35">
        <f t="shared" ca="1" si="22"/>
        <v>0.94750000000000001</v>
      </c>
      <c r="G208" s="35">
        <f t="shared" ca="1" si="23"/>
        <v>1.0807680596483138</v>
      </c>
    </row>
    <row r="209" spans="1:7" x14ac:dyDescent="0.2">
      <c r="A209" s="35">
        <v>191</v>
      </c>
      <c r="B209" s="35">
        <f t="shared" ca="1" si="20"/>
        <v>0.33218833358150757</v>
      </c>
      <c r="C209" s="35">
        <f t="shared" ca="1" si="24"/>
        <v>1.9297116742821614</v>
      </c>
      <c r="D209" s="35">
        <f t="shared" ca="1" si="21"/>
        <v>0.65737060019311611</v>
      </c>
      <c r="F209" s="35">
        <f t="shared" ca="1" si="22"/>
        <v>0.95250000000000001</v>
      </c>
      <c r="G209" s="35">
        <f t="shared" ca="1" si="23"/>
        <v>1.1141658911536441</v>
      </c>
    </row>
    <row r="210" spans="1:7" x14ac:dyDescent="0.2">
      <c r="A210" s="35">
        <v>192</v>
      </c>
      <c r="B210" s="35">
        <f t="shared" ca="1" si="20"/>
        <v>0.91871214587219607</v>
      </c>
      <c r="C210" s="35">
        <f t="shared" ca="1" si="24"/>
        <v>1.9736677861440477</v>
      </c>
      <c r="D210" s="35">
        <f t="shared" ca="1" si="21"/>
        <v>0.67989363208828346</v>
      </c>
      <c r="F210" s="35">
        <f t="shared" ca="1" si="22"/>
        <v>0.95750000000000002</v>
      </c>
      <c r="G210" s="35">
        <f t="shared" ca="1" si="23"/>
        <v>1.150018457651476</v>
      </c>
    </row>
    <row r="211" spans="1:7" x14ac:dyDescent="0.2">
      <c r="A211" s="35">
        <v>193</v>
      </c>
      <c r="B211" s="35">
        <f t="shared" ca="1" si="20"/>
        <v>0.48238067172386923</v>
      </c>
      <c r="C211" s="35">
        <f t="shared" ref="C211:C218" ca="1" si="25">SMALL($B$19:$B$218,A211)</f>
        <v>1.9781189071798162</v>
      </c>
      <c r="D211" s="35">
        <f t="shared" ca="1" si="21"/>
        <v>0.68214634624698933</v>
      </c>
      <c r="F211" s="35">
        <f t="shared" ca="1" si="22"/>
        <v>0.96250000000000002</v>
      </c>
      <c r="G211" s="35">
        <f t="shared" ca="1" si="23"/>
        <v>1.1888838401218795</v>
      </c>
    </row>
    <row r="212" spans="1:7" x14ac:dyDescent="0.2">
      <c r="A212" s="35">
        <v>194</v>
      </c>
      <c r="B212" s="35">
        <f t="shared" ref="B212:B218" ca="1" si="26">$B$5*(-LN(RAND()))^(1/$B$4)</f>
        <v>0.91685129936928778</v>
      </c>
      <c r="C212" s="35">
        <f t="shared" ca="1" si="25"/>
        <v>2.0404291512575079</v>
      </c>
      <c r="D212" s="35">
        <f t="shared" ref="D212:D218" ca="1" si="27">LN(C212)</f>
        <v>0.71316015399530897</v>
      </c>
      <c r="F212" s="35">
        <f t="shared" ref="F212:F218" ca="1" si="28">(A212-0.5)/$B$7</f>
        <v>0.96750000000000003</v>
      </c>
      <c r="G212" s="35">
        <f t="shared" ref="G212:G218" ca="1" si="29">LN(-LN(1-F212))</f>
        <v>1.2315437650257282</v>
      </c>
    </row>
    <row r="213" spans="1:7" x14ac:dyDescent="0.2">
      <c r="A213" s="35">
        <v>195</v>
      </c>
      <c r="B213" s="35">
        <f t="shared" ca="1" si="26"/>
        <v>2.1004768096645741</v>
      </c>
      <c r="C213" s="35">
        <f t="shared" ca="1" si="25"/>
        <v>2.04894195875973</v>
      </c>
      <c r="D213" s="35">
        <f t="shared" ca="1" si="27"/>
        <v>0.71732354223756234</v>
      </c>
      <c r="F213" s="35">
        <f t="shared" ca="1" si="28"/>
        <v>0.97250000000000003</v>
      </c>
      <c r="G213" s="35">
        <f t="shared" ca="1" si="29"/>
        <v>1.2791459354112349</v>
      </c>
    </row>
    <row r="214" spans="1:7" x14ac:dyDescent="0.2">
      <c r="A214" s="35">
        <v>196</v>
      </c>
      <c r="B214" s="35">
        <f t="shared" ca="1" si="26"/>
        <v>0.89612792575527955</v>
      </c>
      <c r="C214" s="35">
        <f t="shared" ca="1" si="25"/>
        <v>2.1004768096645741</v>
      </c>
      <c r="D214" s="35">
        <f t="shared" ca="1" si="27"/>
        <v>0.74216437117814849</v>
      </c>
      <c r="F214" s="35">
        <f t="shared" ca="1" si="28"/>
        <v>0.97750000000000004</v>
      </c>
      <c r="G214" s="35">
        <f t="shared" ca="1" si="29"/>
        <v>1.3334841193206937</v>
      </c>
    </row>
    <row r="215" spans="1:7" x14ac:dyDescent="0.2">
      <c r="A215" s="35">
        <v>197</v>
      </c>
      <c r="B215" s="35">
        <f t="shared" ca="1" si="26"/>
        <v>1.6077073667621946</v>
      </c>
      <c r="C215" s="35">
        <f t="shared" ca="1" si="25"/>
        <v>2.2866828647900244</v>
      </c>
      <c r="D215" s="35">
        <f t="shared" ca="1" si="27"/>
        <v>0.82710223677201056</v>
      </c>
      <c r="F215" s="35">
        <f t="shared" ca="1" si="28"/>
        <v>0.98250000000000004</v>
      </c>
      <c r="G215" s="35">
        <f t="shared" ca="1" si="29"/>
        <v>1.3976185987339171</v>
      </c>
    </row>
    <row r="216" spans="1:7" x14ac:dyDescent="0.2">
      <c r="A216" s="35">
        <v>198</v>
      </c>
      <c r="B216" s="35">
        <f t="shared" ca="1" si="26"/>
        <v>1.5991259442264167</v>
      </c>
      <c r="C216" s="35">
        <f t="shared" ca="1" si="25"/>
        <v>2.4743251453600168</v>
      </c>
      <c r="D216" s="35">
        <f t="shared" ca="1" si="27"/>
        <v>0.90596769029842072</v>
      </c>
      <c r="F216" s="35">
        <f t="shared" ca="1" si="28"/>
        <v>0.98750000000000004</v>
      </c>
      <c r="G216" s="35">
        <f t="shared" ca="1" si="29"/>
        <v>1.4775113193551415</v>
      </c>
    </row>
    <row r="217" spans="1:7" x14ac:dyDescent="0.2">
      <c r="A217" s="35">
        <v>199</v>
      </c>
      <c r="B217" s="35">
        <f t="shared" ca="1" si="26"/>
        <v>1.011590913266593</v>
      </c>
      <c r="C217" s="35">
        <f t="shared" ca="1" si="25"/>
        <v>2.5302931620058522</v>
      </c>
      <c r="D217" s="35">
        <f t="shared" ca="1" si="27"/>
        <v>0.92833517033713298</v>
      </c>
      <c r="F217" s="35">
        <f t="shared" ca="1" si="28"/>
        <v>0.99250000000000005</v>
      </c>
      <c r="G217" s="35">
        <f t="shared" ca="1" si="29"/>
        <v>1.5877754173773615</v>
      </c>
    </row>
    <row r="218" spans="1:7" x14ac:dyDescent="0.2">
      <c r="A218" s="35">
        <v>200</v>
      </c>
      <c r="B218" s="35">
        <f t="shared" ca="1" si="26"/>
        <v>0.72747428699589856</v>
      </c>
      <c r="C218" s="35">
        <f t="shared" ca="1" si="25"/>
        <v>2.5375287672713229</v>
      </c>
      <c r="D218" s="35">
        <f t="shared" ca="1" si="27"/>
        <v>0.93119068115933779</v>
      </c>
      <c r="F218" s="35">
        <f t="shared" ca="1" si="28"/>
        <v>0.99750000000000005</v>
      </c>
      <c r="G218" s="35">
        <f t="shared" ca="1" si="29"/>
        <v>1.7903358809248975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1" customWidth="1"/>
    <col min="2" max="16384" width="9.140625" style="1" hidden="1"/>
  </cols>
  <sheetData>
    <row r="1" spans="1:7" ht="36.75" customHeight="1" x14ac:dyDescent="0.25">
      <c r="A1" s="72" t="s">
        <v>0</v>
      </c>
      <c r="B1" s="72"/>
      <c r="C1" s="72"/>
      <c r="D1" s="72"/>
      <c r="E1" s="72"/>
      <c r="F1" s="72"/>
      <c r="G1" s="72"/>
    </row>
    <row r="2" spans="1:7" ht="107.25" customHeight="1" x14ac:dyDescent="0.25">
      <c r="A2" s="2" t="s">
        <v>1</v>
      </c>
    </row>
    <row r="3" spans="1:7" ht="105" customHeight="1" x14ac:dyDescent="0.25">
      <c r="A3" s="2" t="s">
        <v>2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1" customWidth="1"/>
    <col min="2" max="16384" width="9.140625" style="1" hidden="1"/>
  </cols>
  <sheetData>
    <row r="1" spans="1:7" ht="36.75" customHeight="1" x14ac:dyDescent="0.25">
      <c r="A1" s="72" t="s">
        <v>0</v>
      </c>
      <c r="B1" s="72"/>
      <c r="C1" s="72"/>
      <c r="D1" s="72"/>
      <c r="E1" s="72"/>
      <c r="F1" s="72"/>
      <c r="G1" s="72"/>
    </row>
    <row r="2" spans="1:7" ht="107.25" customHeight="1" x14ac:dyDescent="0.25">
      <c r="A2" s="2" t="s">
        <v>1</v>
      </c>
    </row>
    <row r="3" spans="1:7" ht="105" customHeight="1" x14ac:dyDescent="0.25">
      <c r="A3" s="2" t="s">
        <v>2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Пример</vt:lpstr>
      <vt:lpstr>Графики</vt:lpstr>
      <vt:lpstr>Генерация</vt:lpstr>
      <vt:lpstr>EXCEL2.RU</vt:lpstr>
      <vt:lpstr>альфа</vt:lpstr>
      <vt:lpstr>бета</vt:lpstr>
    </vt:vector>
  </TitlesOfParts>
  <Company>excel2.ru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УУУУУ</cp:lastModifiedBy>
  <dcterms:created xsi:type="dcterms:W3CDTF">2013-11-25T06:35:58Z</dcterms:created>
  <dcterms:modified xsi:type="dcterms:W3CDTF">2024-12-31T19:01:03Z</dcterms:modified>
</cp:coreProperties>
</file>