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120" yWindow="225" windowWidth="18975" windowHeight="11775"/>
  </bookViews>
  <sheets>
    <sheet name="Пример" sheetId="10" r:id="rId1"/>
    <sheet name="Графики" sheetId="9" r:id="rId2"/>
    <sheet name="Генерация" sheetId="11" r:id="rId3"/>
    <sheet name="Задача" sheetId="12" r:id="rId4"/>
    <sheet name="EXCEL2.RU" sheetId="5" r:id="rId5"/>
    <sheet name="EXCEL2.RU (2)" sheetId="6" state="veryHidden" r:id="rId6"/>
  </sheets>
  <definedNames>
    <definedName name="A">Пример!$B$9</definedName>
    <definedName name="anscount" hidden="1">2</definedName>
    <definedName name="B">Пример!$B$10</definedName>
    <definedName name="limcount" hidden="1">2</definedName>
    <definedName name="sencount" hidden="1">4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Пример!#REF!</definedName>
    <definedName name="solver_typ" localSheetId="0" hidden="1">1</definedName>
    <definedName name="solver_val" localSheetId="0" hidden="1">0</definedName>
    <definedName name="solver_ver" localSheetId="0" hidden="1">3</definedName>
    <definedName name="альфа">Пример!$B$7</definedName>
    <definedName name="бета">Пример!$B$8</definedName>
  </definedNames>
  <calcPr calcId="162913"/>
</workbook>
</file>

<file path=xl/calcChain.xml><?xml version="1.0" encoding="utf-8"?>
<calcChain xmlns="http://schemas.openxmlformats.org/spreadsheetml/2006/main">
  <c r="B9" i="12" l="1"/>
  <c r="B6" i="12"/>
  <c r="B5" i="12"/>
  <c r="B4" i="12"/>
  <c r="F18" i="9"/>
  <c r="G18" i="9"/>
  <c r="F12" i="9"/>
  <c r="G12" i="9"/>
  <c r="F13" i="9"/>
  <c r="G13" i="9"/>
  <c r="F14" i="9"/>
  <c r="G14" i="9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153" i="11"/>
  <c r="B154" i="11"/>
  <c r="B155" i="11"/>
  <c r="B156" i="11"/>
  <c r="B157" i="11"/>
  <c r="B158" i="11"/>
  <c r="B159" i="11"/>
  <c r="B160" i="11"/>
  <c r="B161" i="11"/>
  <c r="B162" i="11"/>
  <c r="B163" i="11"/>
  <c r="B164" i="11"/>
  <c r="B165" i="11"/>
  <c r="B166" i="11"/>
  <c r="B167" i="11"/>
  <c r="B168" i="11"/>
  <c r="B169" i="11"/>
  <c r="B170" i="11"/>
  <c r="B171" i="11"/>
  <c r="B172" i="11"/>
  <c r="B173" i="11"/>
  <c r="B174" i="11"/>
  <c r="B175" i="11"/>
  <c r="B176" i="11"/>
  <c r="B177" i="11"/>
  <c r="B178" i="11"/>
  <c r="B179" i="11"/>
  <c r="B180" i="11"/>
  <c r="B181" i="11"/>
  <c r="B182" i="11"/>
  <c r="B183" i="11"/>
  <c r="B184" i="11"/>
  <c r="B185" i="11"/>
  <c r="B186" i="11"/>
  <c r="B187" i="11"/>
  <c r="B188" i="11"/>
  <c r="B189" i="11"/>
  <c r="B190" i="11"/>
  <c r="B191" i="11"/>
  <c r="B192" i="11"/>
  <c r="B193" i="11"/>
  <c r="B194" i="11"/>
  <c r="B195" i="11"/>
  <c r="B196" i="11"/>
  <c r="B197" i="11"/>
  <c r="B198" i="11"/>
  <c r="B199" i="11"/>
  <c r="B200" i="11"/>
  <c r="B201" i="11"/>
  <c r="B202" i="11"/>
  <c r="B203" i="11"/>
  <c r="B204" i="11"/>
  <c r="B205" i="11"/>
  <c r="B206" i="11"/>
  <c r="B207" i="11"/>
  <c r="B208" i="11"/>
  <c r="B209" i="11"/>
  <c r="B210" i="11"/>
  <c r="B211" i="11"/>
  <c r="B212" i="11"/>
  <c r="B213" i="11"/>
  <c r="B214" i="11"/>
  <c r="B215" i="11"/>
  <c r="B216" i="11"/>
  <c r="B217" i="11"/>
  <c r="C14" i="11"/>
  <c r="C13" i="11" s="1"/>
  <c r="C12" i="11"/>
  <c r="I68" i="9" l="1"/>
  <c r="I50" i="9"/>
  <c r="A63" i="9" l="1"/>
  <c r="B60" i="9"/>
  <c r="B59" i="9"/>
  <c r="B58" i="9"/>
  <c r="B57" i="9"/>
  <c r="B63" i="9" l="1"/>
  <c r="A64" i="9"/>
  <c r="C63" i="9"/>
  <c r="C18" i="9"/>
  <c r="D18" i="9"/>
  <c r="E18" i="9"/>
  <c r="B18" i="9"/>
  <c r="C14" i="9"/>
  <c r="D14" i="9"/>
  <c r="E14" i="9"/>
  <c r="B14" i="9"/>
  <c r="A19" i="9"/>
  <c r="C12" i="9"/>
  <c r="D12" i="9"/>
  <c r="E12" i="9"/>
  <c r="C13" i="9"/>
  <c r="D13" i="9"/>
  <c r="E13" i="9"/>
  <c r="B13" i="9"/>
  <c r="B12" i="9"/>
  <c r="B21" i="10"/>
  <c r="C64" i="9" l="1"/>
  <c r="A65" i="9"/>
  <c r="B64" i="9"/>
  <c r="A20" i="9"/>
  <c r="A66" i="9" l="1"/>
  <c r="C65" i="9"/>
  <c r="B65" i="9"/>
  <c r="A21" i="9"/>
  <c r="A67" i="9" l="1"/>
  <c r="C66" i="9"/>
  <c r="B66" i="9"/>
  <c r="A22" i="9"/>
  <c r="A68" i="9" l="1"/>
  <c r="C67" i="9"/>
  <c r="B67" i="9"/>
  <c r="A23" i="9"/>
  <c r="A69" i="9" l="1"/>
  <c r="C68" i="9"/>
  <c r="B68" i="9"/>
  <c r="A24" i="9"/>
  <c r="A70" i="9" l="1"/>
  <c r="C69" i="9"/>
  <c r="B69" i="9"/>
  <c r="A25" i="9"/>
  <c r="A71" i="9" l="1"/>
  <c r="C70" i="9"/>
  <c r="B70" i="9"/>
  <c r="A26" i="9"/>
  <c r="A72" i="9" l="1"/>
  <c r="C71" i="9"/>
  <c r="B71" i="9"/>
  <c r="A27" i="9"/>
  <c r="A73" i="9" l="1"/>
  <c r="C72" i="9"/>
  <c r="B72" i="9"/>
  <c r="A28" i="9"/>
  <c r="A74" i="9" l="1"/>
  <c r="C73" i="9"/>
  <c r="B73" i="9"/>
  <c r="A29" i="9"/>
  <c r="A75" i="9" l="1"/>
  <c r="C74" i="9"/>
  <c r="B74" i="9"/>
  <c r="A30" i="9"/>
  <c r="A76" i="9" l="1"/>
  <c r="C75" i="9"/>
  <c r="B75" i="9"/>
  <c r="A31" i="9"/>
  <c r="A77" i="9" l="1"/>
  <c r="C76" i="9"/>
  <c r="B76" i="9"/>
  <c r="A32" i="9"/>
  <c r="A78" i="9" l="1"/>
  <c r="C77" i="9"/>
  <c r="B77" i="9"/>
  <c r="A33" i="9"/>
  <c r="A79" i="9" l="1"/>
  <c r="C78" i="9"/>
  <c r="B78" i="9"/>
  <c r="A34" i="9"/>
  <c r="A80" i="9" l="1"/>
  <c r="C79" i="9"/>
  <c r="B79" i="9"/>
  <c r="A35" i="9"/>
  <c r="A81" i="9" l="1"/>
  <c r="C80" i="9"/>
  <c r="B80" i="9"/>
  <c r="A36" i="9"/>
  <c r="A82" i="9" l="1"/>
  <c r="C81" i="9"/>
  <c r="B81" i="9"/>
  <c r="A37" i="9"/>
  <c r="A83" i="9" l="1"/>
  <c r="C82" i="9"/>
  <c r="B82" i="9"/>
  <c r="A38" i="9"/>
  <c r="A84" i="9" l="1"/>
  <c r="C83" i="9"/>
  <c r="B83" i="9"/>
  <c r="A39" i="9"/>
  <c r="C84" i="9" l="1"/>
  <c r="B84" i="9"/>
  <c r="A40" i="9"/>
  <c r="A41" i="9" l="1"/>
  <c r="A42" i="9" l="1"/>
  <c r="A43" i="9" l="1"/>
  <c r="A44" i="9" l="1"/>
  <c r="A45" i="9" l="1"/>
  <c r="A46" i="9" l="1"/>
  <c r="G27" i="10"/>
  <c r="A47" i="9" l="1"/>
  <c r="A28" i="10"/>
  <c r="A29" i="10" s="1"/>
  <c r="E29" i="10" s="1"/>
  <c r="E28" i="10" l="1"/>
  <c r="D29" i="10"/>
  <c r="C29" i="10"/>
  <c r="B29" i="10"/>
  <c r="A30" i="10"/>
  <c r="E30" i="10" s="1"/>
  <c r="C28" i="10"/>
  <c r="D28" i="10"/>
  <c r="B28" i="10"/>
  <c r="B19" i="10"/>
  <c r="B18" i="10"/>
  <c r="B13" i="10"/>
  <c r="A31" i="10" l="1"/>
  <c r="E31" i="10" s="1"/>
  <c r="D30" i="10"/>
  <c r="C30" i="10"/>
  <c r="B30" i="10"/>
  <c r="B20" i="10"/>
  <c r="A32" i="10" l="1"/>
  <c r="E32" i="10" s="1"/>
  <c r="D31" i="10"/>
  <c r="C31" i="10"/>
  <c r="B31" i="10"/>
  <c r="A33" i="10" l="1"/>
  <c r="E33" i="10" s="1"/>
  <c r="D32" i="10"/>
  <c r="C32" i="10"/>
  <c r="B32" i="10"/>
  <c r="A34" i="10" l="1"/>
  <c r="E34" i="10" s="1"/>
  <c r="D33" i="10"/>
  <c r="C33" i="10"/>
  <c r="B33" i="10"/>
  <c r="A35" i="10" l="1"/>
  <c r="E35" i="10" s="1"/>
  <c r="D34" i="10"/>
  <c r="C34" i="10"/>
  <c r="B34" i="10"/>
  <c r="A36" i="10" l="1"/>
  <c r="E36" i="10" s="1"/>
  <c r="D35" i="10"/>
  <c r="C35" i="10"/>
  <c r="B35" i="10"/>
  <c r="A37" i="10" l="1"/>
  <c r="E37" i="10" s="1"/>
  <c r="D36" i="10"/>
  <c r="C36" i="10"/>
  <c r="B36" i="10"/>
  <c r="C18" i="11"/>
  <c r="C19" i="11"/>
  <c r="C23" i="11"/>
  <c r="C27" i="11"/>
  <c r="C31" i="11"/>
  <c r="C35" i="11"/>
  <c r="C39" i="11"/>
  <c r="C43" i="11"/>
  <c r="C47" i="11"/>
  <c r="C51" i="11"/>
  <c r="C55" i="11"/>
  <c r="C59" i="11"/>
  <c r="C63" i="11"/>
  <c r="C67" i="11"/>
  <c r="C71" i="11"/>
  <c r="C75" i="11"/>
  <c r="C79" i="11"/>
  <c r="C83" i="11"/>
  <c r="C87" i="11"/>
  <c r="C91" i="11"/>
  <c r="C95" i="11"/>
  <c r="C99" i="11"/>
  <c r="C103" i="11"/>
  <c r="C107" i="11"/>
  <c r="C111" i="11"/>
  <c r="C115" i="11"/>
  <c r="C119" i="11"/>
  <c r="C123" i="11"/>
  <c r="C127" i="11"/>
  <c r="C131" i="11"/>
  <c r="C135" i="11"/>
  <c r="C139" i="11"/>
  <c r="C143" i="11"/>
  <c r="C147" i="11"/>
  <c r="C151" i="11"/>
  <c r="C155" i="11"/>
  <c r="C159" i="11"/>
  <c r="C163" i="11"/>
  <c r="C167" i="11"/>
  <c r="C171" i="11"/>
  <c r="C175" i="11"/>
  <c r="C179" i="11"/>
  <c r="C183" i="11"/>
  <c r="C187" i="11"/>
  <c r="C191" i="11"/>
  <c r="C195" i="11"/>
  <c r="C199" i="11"/>
  <c r="C203" i="11"/>
  <c r="C207" i="11"/>
  <c r="C211" i="11"/>
  <c r="C215" i="11"/>
  <c r="C20" i="11"/>
  <c r="C24" i="11"/>
  <c r="C28" i="11"/>
  <c r="C32" i="11"/>
  <c r="C36" i="11"/>
  <c r="C40" i="11"/>
  <c r="C44" i="11"/>
  <c r="C48" i="11"/>
  <c r="C52" i="11"/>
  <c r="C56" i="11"/>
  <c r="C60" i="11"/>
  <c r="C64" i="11"/>
  <c r="C68" i="11"/>
  <c r="C72" i="11"/>
  <c r="C76" i="11"/>
  <c r="C80" i="11"/>
  <c r="C84" i="11"/>
  <c r="C88" i="11"/>
  <c r="C92" i="11"/>
  <c r="C96" i="11"/>
  <c r="C100" i="11"/>
  <c r="C104" i="11"/>
  <c r="C108" i="11"/>
  <c r="C112" i="11"/>
  <c r="C116" i="11"/>
  <c r="C120" i="11"/>
  <c r="C124" i="11"/>
  <c r="C128" i="11"/>
  <c r="C132" i="11"/>
  <c r="C136" i="11"/>
  <c r="C140" i="11"/>
  <c r="C144" i="11"/>
  <c r="C148" i="11"/>
  <c r="C152" i="11"/>
  <c r="C156" i="11"/>
  <c r="C21" i="11"/>
  <c r="C25" i="11"/>
  <c r="C29" i="11"/>
  <c r="C33" i="11"/>
  <c r="C37" i="11"/>
  <c r="C41" i="11"/>
  <c r="C45" i="11"/>
  <c r="C49" i="11"/>
  <c r="C53" i="11"/>
  <c r="C57" i="11"/>
  <c r="C61" i="11"/>
  <c r="C65" i="11"/>
  <c r="C69" i="11"/>
  <c r="C73" i="11"/>
  <c r="C77" i="11"/>
  <c r="C81" i="11"/>
  <c r="C85" i="11"/>
  <c r="C89" i="11"/>
  <c r="C93" i="11"/>
  <c r="C97" i="11"/>
  <c r="C101" i="11"/>
  <c r="C105" i="11"/>
  <c r="C109" i="11"/>
  <c r="C113" i="11"/>
  <c r="C117" i="11"/>
  <c r="C121" i="11"/>
  <c r="C125" i="11"/>
  <c r="C129" i="11"/>
  <c r="C133" i="11"/>
  <c r="C137" i="11"/>
  <c r="C141" i="11"/>
  <c r="C145" i="11"/>
  <c r="C149" i="11"/>
  <c r="C153" i="11"/>
  <c r="C157" i="11"/>
  <c r="C161" i="11"/>
  <c r="C165" i="11"/>
  <c r="C169" i="11"/>
  <c r="C173" i="11"/>
  <c r="C177" i="11"/>
  <c r="C181" i="11"/>
  <c r="C185" i="11"/>
  <c r="C189" i="11"/>
  <c r="C193" i="11"/>
  <c r="C197" i="11"/>
  <c r="C201" i="11"/>
  <c r="C205" i="11"/>
  <c r="C209" i="11"/>
  <c r="C213" i="11"/>
  <c r="C217" i="11"/>
  <c r="C22" i="11"/>
  <c r="C26" i="11"/>
  <c r="C30" i="11"/>
  <c r="C34" i="11"/>
  <c r="C38" i="11"/>
  <c r="C42" i="11"/>
  <c r="C46" i="11"/>
  <c r="C50" i="11"/>
  <c r="C54" i="11"/>
  <c r="C58" i="11"/>
  <c r="C62" i="11"/>
  <c r="C66" i="11"/>
  <c r="C70" i="11"/>
  <c r="C74" i="11"/>
  <c r="C78" i="11"/>
  <c r="C82" i="11"/>
  <c r="C86" i="11"/>
  <c r="C90" i="11"/>
  <c r="C94" i="11"/>
  <c r="C98" i="11"/>
  <c r="C102" i="11"/>
  <c r="C106" i="11"/>
  <c r="C110" i="11"/>
  <c r="C114" i="11"/>
  <c r="C118" i="11"/>
  <c r="C122" i="11"/>
  <c r="C126" i="11"/>
  <c r="C130" i="11"/>
  <c r="C134" i="11"/>
  <c r="C138" i="11"/>
  <c r="C142" i="11"/>
  <c r="C146" i="11"/>
  <c r="C160" i="11"/>
  <c r="C168" i="11"/>
  <c r="C176" i="11"/>
  <c r="C184" i="11"/>
  <c r="C192" i="11"/>
  <c r="C200" i="11"/>
  <c r="C208" i="11"/>
  <c r="C216" i="11"/>
  <c r="C150" i="11"/>
  <c r="C162" i="11"/>
  <c r="C170" i="11"/>
  <c r="C178" i="11"/>
  <c r="C186" i="11"/>
  <c r="C194" i="11"/>
  <c r="C202" i="11"/>
  <c r="C210" i="11"/>
  <c r="C154" i="11"/>
  <c r="C164" i="11"/>
  <c r="C172" i="11"/>
  <c r="C180" i="11"/>
  <c r="C188" i="11"/>
  <c r="C196" i="11"/>
  <c r="C204" i="11"/>
  <c r="C212" i="11"/>
  <c r="C158" i="11"/>
  <c r="C166" i="11"/>
  <c r="C174" i="11"/>
  <c r="C182" i="11"/>
  <c r="C190" i="11"/>
  <c r="C198" i="11"/>
  <c r="C206" i="11"/>
  <c r="C214" i="11"/>
  <c r="B89" i="9"/>
  <c r="B91" i="9"/>
  <c r="A38" i="10" l="1"/>
  <c r="E38" i="10" s="1"/>
  <c r="D37" i="10"/>
  <c r="C37" i="10"/>
  <c r="B37" i="10"/>
  <c r="A39" i="10" l="1"/>
  <c r="E39" i="10" s="1"/>
  <c r="D38" i="10"/>
  <c r="C38" i="10"/>
  <c r="B38" i="10"/>
  <c r="A40" i="10" l="1"/>
  <c r="E40" i="10" s="1"/>
  <c r="D39" i="10"/>
  <c r="C39" i="10"/>
  <c r="B39" i="10"/>
  <c r="L7" i="9"/>
  <c r="D87" i="9"/>
  <c r="A92" i="9"/>
  <c r="F19" i="9" l="1"/>
  <c r="F21" i="9"/>
  <c r="F23" i="9"/>
  <c r="F25" i="9"/>
  <c r="F27" i="9"/>
  <c r="F29" i="9"/>
  <c r="F31" i="9"/>
  <c r="F33" i="9"/>
  <c r="F35" i="9"/>
  <c r="F37" i="9"/>
  <c r="F39" i="9"/>
  <c r="F41" i="9"/>
  <c r="F43" i="9"/>
  <c r="F45" i="9"/>
  <c r="F20" i="9"/>
  <c r="F22" i="9"/>
  <c r="F24" i="9"/>
  <c r="F26" i="9"/>
  <c r="F28" i="9"/>
  <c r="F30" i="9"/>
  <c r="F32" i="9"/>
  <c r="F34" i="9"/>
  <c r="F36" i="9"/>
  <c r="F38" i="9"/>
  <c r="F40" i="9"/>
  <c r="F42" i="9"/>
  <c r="F44" i="9"/>
  <c r="F46" i="9"/>
  <c r="I17" i="9"/>
  <c r="E19" i="9"/>
  <c r="B19" i="9"/>
  <c r="G19" i="9"/>
  <c r="D19" i="9"/>
  <c r="C19" i="9"/>
  <c r="C20" i="9"/>
  <c r="D20" i="9"/>
  <c r="E20" i="9"/>
  <c r="G20" i="9"/>
  <c r="B20" i="9"/>
  <c r="E21" i="9"/>
  <c r="D21" i="9"/>
  <c r="C21" i="9"/>
  <c r="B21" i="9"/>
  <c r="G21" i="9"/>
  <c r="E22" i="9"/>
  <c r="D22" i="9"/>
  <c r="C22" i="9"/>
  <c r="B22" i="9"/>
  <c r="G22" i="9"/>
  <c r="E23" i="9"/>
  <c r="D23" i="9"/>
  <c r="C23" i="9"/>
  <c r="G23" i="9"/>
  <c r="B23" i="9"/>
  <c r="E24" i="9"/>
  <c r="G24" i="9"/>
  <c r="C24" i="9"/>
  <c r="B24" i="9"/>
  <c r="D24" i="9"/>
  <c r="E25" i="9"/>
  <c r="B25" i="9"/>
  <c r="C25" i="9"/>
  <c r="G25" i="9"/>
  <c r="D25" i="9"/>
  <c r="E26" i="9"/>
  <c r="G26" i="9"/>
  <c r="C26" i="9"/>
  <c r="B26" i="9"/>
  <c r="D26" i="9"/>
  <c r="E27" i="9"/>
  <c r="D27" i="9"/>
  <c r="C27" i="9"/>
  <c r="G27" i="9"/>
  <c r="B27" i="9"/>
  <c r="E28" i="9"/>
  <c r="G28" i="9"/>
  <c r="C28" i="9"/>
  <c r="B28" i="9"/>
  <c r="D28" i="9"/>
  <c r="E29" i="9"/>
  <c r="B29" i="9"/>
  <c r="C29" i="9"/>
  <c r="G29" i="9"/>
  <c r="D29" i="9"/>
  <c r="E30" i="9"/>
  <c r="G30" i="9"/>
  <c r="C30" i="9"/>
  <c r="B30" i="9"/>
  <c r="D30" i="9"/>
  <c r="E31" i="9"/>
  <c r="D31" i="9"/>
  <c r="C31" i="9"/>
  <c r="G31" i="9"/>
  <c r="B31" i="9"/>
  <c r="E32" i="9"/>
  <c r="G32" i="9"/>
  <c r="C32" i="9"/>
  <c r="B32" i="9"/>
  <c r="D32" i="9"/>
  <c r="E33" i="9"/>
  <c r="B33" i="9"/>
  <c r="C33" i="9"/>
  <c r="G33" i="9"/>
  <c r="D33" i="9"/>
  <c r="E34" i="9"/>
  <c r="G34" i="9"/>
  <c r="C34" i="9"/>
  <c r="B34" i="9"/>
  <c r="D34" i="9"/>
  <c r="E35" i="9"/>
  <c r="D35" i="9"/>
  <c r="C35" i="9"/>
  <c r="G35" i="9"/>
  <c r="B35" i="9"/>
  <c r="E36" i="9"/>
  <c r="G36" i="9"/>
  <c r="C36" i="9"/>
  <c r="B36" i="9"/>
  <c r="D36" i="9"/>
  <c r="E37" i="9"/>
  <c r="B37" i="9"/>
  <c r="C37" i="9"/>
  <c r="G37" i="9"/>
  <c r="D37" i="9"/>
  <c r="E38" i="9"/>
  <c r="G38" i="9"/>
  <c r="C38" i="9"/>
  <c r="B38" i="9"/>
  <c r="D38" i="9"/>
  <c r="E39" i="9"/>
  <c r="D39" i="9"/>
  <c r="C39" i="9"/>
  <c r="G39" i="9"/>
  <c r="B39" i="9"/>
  <c r="E40" i="9"/>
  <c r="G40" i="9"/>
  <c r="C40" i="9"/>
  <c r="B40" i="9"/>
  <c r="D40" i="9"/>
  <c r="E41" i="9"/>
  <c r="B41" i="9"/>
  <c r="C41" i="9"/>
  <c r="G41" i="9"/>
  <c r="D41" i="9"/>
  <c r="E42" i="9"/>
  <c r="G42" i="9"/>
  <c r="C42" i="9"/>
  <c r="B42" i="9"/>
  <c r="D42" i="9"/>
  <c r="C43" i="9"/>
  <c r="G43" i="9"/>
  <c r="B43" i="9"/>
  <c r="E43" i="9"/>
  <c r="D43" i="9"/>
  <c r="C44" i="9"/>
  <c r="B44" i="9"/>
  <c r="D44" i="9"/>
  <c r="E44" i="9"/>
  <c r="G44" i="9"/>
  <c r="C45" i="9"/>
  <c r="G45" i="9"/>
  <c r="D45" i="9"/>
  <c r="E45" i="9"/>
  <c r="B45" i="9"/>
  <c r="E46" i="9"/>
  <c r="D46" i="9"/>
  <c r="C46" i="9"/>
  <c r="B46" i="9"/>
  <c r="G46" i="9"/>
  <c r="A41" i="10"/>
  <c r="E41" i="10" s="1"/>
  <c r="D40" i="10"/>
  <c r="C40" i="10"/>
  <c r="B40" i="10"/>
  <c r="B14" i="11"/>
  <c r="B12" i="11"/>
  <c r="B13" i="11"/>
  <c r="B87" i="9"/>
  <c r="F47" i="9" l="1"/>
  <c r="G47" i="9"/>
  <c r="C5" i="11"/>
  <c r="C4" i="11"/>
  <c r="E47" i="9"/>
  <c r="D47" i="9"/>
  <c r="B47" i="9"/>
  <c r="C47" i="9"/>
  <c r="A42" i="10"/>
  <c r="E42" i="10" s="1"/>
  <c r="D41" i="10"/>
  <c r="C41" i="10"/>
  <c r="B41" i="10"/>
  <c r="A13" i="10"/>
  <c r="A43" i="10" l="1"/>
  <c r="E43" i="10" s="1"/>
  <c r="D42" i="10"/>
  <c r="C42" i="10"/>
  <c r="B42" i="10"/>
  <c r="B92" i="9"/>
  <c r="D92" i="9" l="1"/>
  <c r="C92" i="9"/>
  <c r="D43" i="10"/>
  <c r="C43" i="10"/>
  <c r="B43" i="10"/>
  <c r="B9" i="11" l="1"/>
  <c r="E18" i="11" l="1"/>
  <c r="F18" i="11" s="1"/>
  <c r="E214" i="11"/>
  <c r="F214" i="11" s="1"/>
  <c r="E210" i="11"/>
  <c r="F210" i="11" s="1"/>
  <c r="E206" i="11"/>
  <c r="F206" i="11" s="1"/>
  <c r="E202" i="11"/>
  <c r="F202" i="11" s="1"/>
  <c r="E198" i="11"/>
  <c r="F198" i="11" s="1"/>
  <c r="E194" i="11"/>
  <c r="F194" i="11" s="1"/>
  <c r="E190" i="11"/>
  <c r="F190" i="11" s="1"/>
  <c r="E186" i="11"/>
  <c r="F186" i="11" s="1"/>
  <c r="E182" i="11"/>
  <c r="F182" i="11" s="1"/>
  <c r="E178" i="11"/>
  <c r="F178" i="11" s="1"/>
  <c r="E174" i="11"/>
  <c r="F174" i="11" s="1"/>
  <c r="E170" i="11"/>
  <c r="F170" i="11" s="1"/>
  <c r="E166" i="11"/>
  <c r="F166" i="11" s="1"/>
  <c r="E162" i="11"/>
  <c r="F162" i="11" s="1"/>
  <c r="E158" i="11"/>
  <c r="F158" i="11" s="1"/>
  <c r="E154" i="11"/>
  <c r="F154" i="11" s="1"/>
  <c r="E150" i="11"/>
  <c r="F150" i="11" s="1"/>
  <c r="E146" i="11"/>
  <c r="F146" i="11" s="1"/>
  <c r="E142" i="11"/>
  <c r="F142" i="11" s="1"/>
  <c r="E138" i="11"/>
  <c r="F138" i="11" s="1"/>
  <c r="E134" i="11"/>
  <c r="F134" i="11" s="1"/>
  <c r="E130" i="11"/>
  <c r="F130" i="11" s="1"/>
  <c r="E126" i="11"/>
  <c r="F126" i="11" s="1"/>
  <c r="E122" i="11"/>
  <c r="F122" i="11" s="1"/>
  <c r="E118" i="11"/>
  <c r="F118" i="11" s="1"/>
  <c r="E114" i="11"/>
  <c r="F114" i="11" s="1"/>
  <c r="E110" i="11"/>
  <c r="F110" i="11" s="1"/>
  <c r="E106" i="11"/>
  <c r="F106" i="11" s="1"/>
  <c r="E102" i="11"/>
  <c r="F102" i="11" s="1"/>
  <c r="E98" i="11"/>
  <c r="F98" i="11" s="1"/>
  <c r="E94" i="11"/>
  <c r="F94" i="11" s="1"/>
  <c r="E90" i="11"/>
  <c r="F90" i="11" s="1"/>
  <c r="E216" i="11"/>
  <c r="F216" i="11" s="1"/>
  <c r="E212" i="11"/>
  <c r="F212" i="11" s="1"/>
  <c r="E208" i="11"/>
  <c r="F208" i="11" s="1"/>
  <c r="E204" i="11"/>
  <c r="F204" i="11" s="1"/>
  <c r="E200" i="11"/>
  <c r="F200" i="11" s="1"/>
  <c r="E196" i="11"/>
  <c r="F196" i="11" s="1"/>
  <c r="E192" i="11"/>
  <c r="F192" i="11" s="1"/>
  <c r="E188" i="11"/>
  <c r="F188" i="11" s="1"/>
  <c r="E184" i="11"/>
  <c r="F184" i="11" s="1"/>
  <c r="E180" i="11"/>
  <c r="F180" i="11" s="1"/>
  <c r="E176" i="11"/>
  <c r="F176" i="11" s="1"/>
  <c r="E172" i="11"/>
  <c r="F172" i="11" s="1"/>
  <c r="E168" i="11"/>
  <c r="F168" i="11" s="1"/>
  <c r="E164" i="11"/>
  <c r="F164" i="11" s="1"/>
  <c r="E160" i="11"/>
  <c r="F160" i="11" s="1"/>
  <c r="E156" i="11"/>
  <c r="F156" i="11" s="1"/>
  <c r="E152" i="11"/>
  <c r="F152" i="11" s="1"/>
  <c r="E148" i="11"/>
  <c r="F148" i="11" s="1"/>
  <c r="E144" i="11"/>
  <c r="F144" i="11" s="1"/>
  <c r="E140" i="11"/>
  <c r="F140" i="11" s="1"/>
  <c r="E136" i="11"/>
  <c r="F136" i="11" s="1"/>
  <c r="E132" i="11"/>
  <c r="F132" i="11" s="1"/>
  <c r="E128" i="11"/>
  <c r="F128" i="11" s="1"/>
  <c r="E124" i="11"/>
  <c r="F124" i="11" s="1"/>
  <c r="E120" i="11"/>
  <c r="F120" i="11" s="1"/>
  <c r="E116" i="11"/>
  <c r="F116" i="11" s="1"/>
  <c r="E112" i="11"/>
  <c r="F112" i="11" s="1"/>
  <c r="E108" i="11"/>
  <c r="F108" i="11" s="1"/>
  <c r="E104" i="11"/>
  <c r="F104" i="11" s="1"/>
  <c r="E100" i="11"/>
  <c r="F100" i="11" s="1"/>
  <c r="E96" i="11"/>
  <c r="F96" i="11" s="1"/>
  <c r="E92" i="11"/>
  <c r="F92" i="11" s="1"/>
  <c r="E88" i="11"/>
  <c r="F88" i="11" s="1"/>
  <c r="E84" i="11"/>
  <c r="F84" i="11" s="1"/>
  <c r="E80" i="11"/>
  <c r="F80" i="11" s="1"/>
  <c r="E76" i="11"/>
  <c r="F76" i="11" s="1"/>
  <c r="E72" i="11"/>
  <c r="F72" i="11" s="1"/>
  <c r="E68" i="11"/>
  <c r="F68" i="11" s="1"/>
  <c r="E64" i="11"/>
  <c r="F64" i="11" s="1"/>
  <c r="E60" i="11"/>
  <c r="F60" i="11" s="1"/>
  <c r="E56" i="11"/>
  <c r="F56" i="11" s="1"/>
  <c r="E52" i="11"/>
  <c r="F52" i="11" s="1"/>
  <c r="E48" i="11"/>
  <c r="F48" i="11" s="1"/>
  <c r="E44" i="11"/>
  <c r="F44" i="11" s="1"/>
  <c r="E40" i="11"/>
  <c r="F40" i="11" s="1"/>
  <c r="E36" i="11"/>
  <c r="F36" i="11" s="1"/>
  <c r="E32" i="11"/>
  <c r="F32" i="11" s="1"/>
  <c r="E28" i="11"/>
  <c r="F28" i="11" s="1"/>
  <c r="E24" i="11"/>
  <c r="F24" i="11" s="1"/>
  <c r="E20" i="11"/>
  <c r="F20" i="11" s="1"/>
  <c r="E215" i="11"/>
  <c r="F215" i="11" s="1"/>
  <c r="E211" i="11"/>
  <c r="F211" i="11" s="1"/>
  <c r="E207" i="11"/>
  <c r="F207" i="11" s="1"/>
  <c r="E203" i="11"/>
  <c r="F203" i="11" s="1"/>
  <c r="E199" i="11"/>
  <c r="F199" i="11" s="1"/>
  <c r="E195" i="11"/>
  <c r="F195" i="11" s="1"/>
  <c r="E191" i="11"/>
  <c r="F191" i="11" s="1"/>
  <c r="E187" i="11"/>
  <c r="F187" i="11" s="1"/>
  <c r="E183" i="11"/>
  <c r="F183" i="11" s="1"/>
  <c r="E179" i="11"/>
  <c r="F179" i="11" s="1"/>
  <c r="E175" i="11"/>
  <c r="F175" i="11" s="1"/>
  <c r="E171" i="11"/>
  <c r="F171" i="11" s="1"/>
  <c r="E167" i="11"/>
  <c r="F167" i="11" s="1"/>
  <c r="E163" i="11"/>
  <c r="F163" i="11" s="1"/>
  <c r="E159" i="11"/>
  <c r="F159" i="11" s="1"/>
  <c r="E155" i="11"/>
  <c r="F155" i="11" s="1"/>
  <c r="E151" i="11"/>
  <c r="F151" i="11" s="1"/>
  <c r="E147" i="11"/>
  <c r="F147" i="11" s="1"/>
  <c r="E143" i="11"/>
  <c r="F143" i="11" s="1"/>
  <c r="E139" i="11"/>
  <c r="F139" i="11" s="1"/>
  <c r="E135" i="11"/>
  <c r="F135" i="11" s="1"/>
  <c r="E131" i="11"/>
  <c r="F131" i="11" s="1"/>
  <c r="E127" i="11"/>
  <c r="F127" i="11" s="1"/>
  <c r="E123" i="11"/>
  <c r="F123" i="11" s="1"/>
  <c r="E119" i="11"/>
  <c r="F119" i="11" s="1"/>
  <c r="E115" i="11"/>
  <c r="F115" i="11" s="1"/>
  <c r="E111" i="11"/>
  <c r="F111" i="11" s="1"/>
  <c r="E107" i="11"/>
  <c r="F107" i="11" s="1"/>
  <c r="E103" i="11"/>
  <c r="F103" i="11" s="1"/>
  <c r="E99" i="11"/>
  <c r="F99" i="11" s="1"/>
  <c r="E95" i="11"/>
  <c r="F95" i="11" s="1"/>
  <c r="E91" i="11"/>
  <c r="F91" i="11" s="1"/>
  <c r="E87" i="11"/>
  <c r="F87" i="11" s="1"/>
  <c r="E83" i="11"/>
  <c r="F83" i="11" s="1"/>
  <c r="E79" i="11"/>
  <c r="F79" i="11" s="1"/>
  <c r="E205" i="11"/>
  <c r="F205" i="11" s="1"/>
  <c r="E189" i="11"/>
  <c r="F189" i="11" s="1"/>
  <c r="E173" i="11"/>
  <c r="F173" i="11" s="1"/>
  <c r="E157" i="11"/>
  <c r="F157" i="11" s="1"/>
  <c r="E141" i="11"/>
  <c r="F141" i="11" s="1"/>
  <c r="E125" i="11"/>
  <c r="F125" i="11" s="1"/>
  <c r="E109" i="11"/>
  <c r="F109" i="11" s="1"/>
  <c r="E93" i="11"/>
  <c r="F93" i="11" s="1"/>
  <c r="E82" i="11"/>
  <c r="F82" i="11" s="1"/>
  <c r="E75" i="11"/>
  <c r="F75" i="11" s="1"/>
  <c r="E70" i="11"/>
  <c r="F70" i="11" s="1"/>
  <c r="E65" i="11"/>
  <c r="F65" i="11" s="1"/>
  <c r="E59" i="11"/>
  <c r="F59" i="11" s="1"/>
  <c r="E54" i="11"/>
  <c r="F54" i="11" s="1"/>
  <c r="E49" i="11"/>
  <c r="F49" i="11" s="1"/>
  <c r="E43" i="11"/>
  <c r="F43" i="11" s="1"/>
  <c r="E38" i="11"/>
  <c r="F38" i="11" s="1"/>
  <c r="E33" i="11"/>
  <c r="F33" i="11" s="1"/>
  <c r="E27" i="11"/>
  <c r="F27" i="11" s="1"/>
  <c r="E22" i="11"/>
  <c r="F22" i="11" s="1"/>
  <c r="E217" i="11"/>
  <c r="F217" i="11" s="1"/>
  <c r="E201" i="11"/>
  <c r="F201" i="11" s="1"/>
  <c r="E185" i="11"/>
  <c r="F185" i="11" s="1"/>
  <c r="E169" i="11"/>
  <c r="F169" i="11" s="1"/>
  <c r="E153" i="11"/>
  <c r="F153" i="11" s="1"/>
  <c r="E137" i="11"/>
  <c r="F137" i="11" s="1"/>
  <c r="E121" i="11"/>
  <c r="F121" i="11" s="1"/>
  <c r="E105" i="11"/>
  <c r="F105" i="11" s="1"/>
  <c r="E89" i="11"/>
  <c r="F89" i="11" s="1"/>
  <c r="E81" i="11"/>
  <c r="F81" i="11" s="1"/>
  <c r="E74" i="11"/>
  <c r="F74" i="11" s="1"/>
  <c r="E69" i="11"/>
  <c r="F69" i="11" s="1"/>
  <c r="E63" i="11"/>
  <c r="F63" i="11" s="1"/>
  <c r="E58" i="11"/>
  <c r="F58" i="11" s="1"/>
  <c r="E53" i="11"/>
  <c r="F53" i="11" s="1"/>
  <c r="E47" i="11"/>
  <c r="F47" i="11" s="1"/>
  <c r="E42" i="11"/>
  <c r="F42" i="11" s="1"/>
  <c r="E37" i="11"/>
  <c r="F37" i="11" s="1"/>
  <c r="E31" i="11"/>
  <c r="F31" i="11" s="1"/>
  <c r="E26" i="11"/>
  <c r="F26" i="11" s="1"/>
  <c r="E21" i="11"/>
  <c r="F21" i="11" s="1"/>
  <c r="E77" i="11"/>
  <c r="F77" i="11" s="1"/>
  <c r="E66" i="11"/>
  <c r="F66" i="11" s="1"/>
  <c r="E55" i="11"/>
  <c r="F55" i="11" s="1"/>
  <c r="E45" i="11"/>
  <c r="F45" i="11" s="1"/>
  <c r="E34" i="11"/>
  <c r="F34" i="11" s="1"/>
  <c r="E23" i="11"/>
  <c r="F23" i="11" s="1"/>
  <c r="E213" i="11"/>
  <c r="F213" i="11" s="1"/>
  <c r="E197" i="11"/>
  <c r="F197" i="11" s="1"/>
  <c r="E181" i="11"/>
  <c r="F181" i="11" s="1"/>
  <c r="E165" i="11"/>
  <c r="F165" i="11" s="1"/>
  <c r="E149" i="11"/>
  <c r="F149" i="11" s="1"/>
  <c r="E133" i="11"/>
  <c r="F133" i="11" s="1"/>
  <c r="E117" i="11"/>
  <c r="F117" i="11" s="1"/>
  <c r="E101" i="11"/>
  <c r="F101" i="11" s="1"/>
  <c r="E86" i="11"/>
  <c r="F86" i="11" s="1"/>
  <c r="E78" i="11"/>
  <c r="F78" i="11" s="1"/>
  <c r="E73" i="11"/>
  <c r="F73" i="11" s="1"/>
  <c r="E67" i="11"/>
  <c r="F67" i="11" s="1"/>
  <c r="E62" i="11"/>
  <c r="F62" i="11" s="1"/>
  <c r="E57" i="11"/>
  <c r="F57" i="11" s="1"/>
  <c r="E51" i="11"/>
  <c r="F51" i="11" s="1"/>
  <c r="E46" i="11"/>
  <c r="F46" i="11" s="1"/>
  <c r="E41" i="11"/>
  <c r="F41" i="11" s="1"/>
  <c r="E35" i="11"/>
  <c r="F35" i="11" s="1"/>
  <c r="E30" i="11"/>
  <c r="F30" i="11" s="1"/>
  <c r="E25" i="11"/>
  <c r="F25" i="11" s="1"/>
  <c r="E19" i="11"/>
  <c r="F19" i="11" s="1"/>
  <c r="E209" i="11"/>
  <c r="F209" i="11" s="1"/>
  <c r="E193" i="11"/>
  <c r="F193" i="11" s="1"/>
  <c r="E177" i="11"/>
  <c r="F177" i="11" s="1"/>
  <c r="E161" i="11"/>
  <c r="F161" i="11" s="1"/>
  <c r="E145" i="11"/>
  <c r="F145" i="11" s="1"/>
  <c r="E129" i="11"/>
  <c r="F129" i="11" s="1"/>
  <c r="E113" i="11"/>
  <c r="F113" i="11" s="1"/>
  <c r="E97" i="11"/>
  <c r="F97" i="11" s="1"/>
  <c r="E85" i="11"/>
  <c r="F85" i="11" s="1"/>
  <c r="E71" i="11"/>
  <c r="F71" i="11" s="1"/>
  <c r="E61" i="11"/>
  <c r="F61" i="11" s="1"/>
  <c r="E50" i="11"/>
  <c r="F50" i="11" s="1"/>
  <c r="E39" i="11"/>
  <c r="F39" i="11" s="1"/>
  <c r="E29" i="11"/>
  <c r="F29" i="11" s="1"/>
  <c r="A3" i="9"/>
  <c r="C87" i="9"/>
  <c r="B90" i="9" l="1"/>
  <c r="D90" i="9" l="1"/>
  <c r="C90" i="9"/>
  <c r="B88" i="9"/>
  <c r="C88" i="9" l="1"/>
  <c r="D88" i="9"/>
</calcChain>
</file>

<file path=xl/sharedStrings.xml><?xml version="1.0" encoding="utf-8"?>
<sst xmlns="http://schemas.openxmlformats.org/spreadsheetml/2006/main" count="131" uniqueCount="74">
  <si>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</si>
  <si>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</si>
  <si>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</si>
  <si>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x</t>
  </si>
  <si>
    <t>Мат.ожидание</t>
  </si>
  <si>
    <t>Медиана</t>
  </si>
  <si>
    <t>Мода</t>
  </si>
  <si>
    <t>Файл скачан с сайта excel2.ru &gt;&gt;&gt;</t>
  </si>
  <si>
    <t>Перейти к статье &gt;&gt;&gt;</t>
  </si>
  <si>
    <t>Значение</t>
  </si>
  <si>
    <t>Показатели распределения</t>
  </si>
  <si>
    <t>Мат.ожидание (среднее)</t>
  </si>
  <si>
    <t>Дисперсия</t>
  </si>
  <si>
    <t>х</t>
  </si>
  <si>
    <t>P(X&lt;=х)</t>
  </si>
  <si>
    <t>Плотность вероятности</t>
  </si>
  <si>
    <t>P(X&lt;=x): вероятность, что случайная величина примет значение меньше или равное x</t>
  </si>
  <si>
    <t>Параметр</t>
  </si>
  <si>
    <t>График функции распределения и плотности вероятности</t>
  </si>
  <si>
    <t>Функция распределения</t>
  </si>
  <si>
    <t>Матем.ожидание (среднее значение)</t>
  </si>
  <si>
    <t>Количество значений в массиве</t>
  </si>
  <si>
    <t>Стандартное отклонение</t>
  </si>
  <si>
    <t>Расчетные значения</t>
  </si>
  <si>
    <t>Квадрат ст.отклонения</t>
  </si>
  <si>
    <t>параметр, ответственный за масштаб</t>
  </si>
  <si>
    <t>параметр, ответственный за форму распределения</t>
  </si>
  <si>
    <t>альфа</t>
  </si>
  <si>
    <t>бета</t>
  </si>
  <si>
    <t>p(X=х)</t>
  </si>
  <si>
    <t>Значение1</t>
  </si>
  <si>
    <t>Значение2</t>
  </si>
  <si>
    <t>Значение3</t>
  </si>
  <si>
    <t>Значение4</t>
  </si>
  <si>
    <t>Показатели</t>
  </si>
  <si>
    <t>Для графиков функции распределения с различными параметрами</t>
  </si>
  <si>
    <t xml:space="preserve">Для показателей функции распределения </t>
  </si>
  <si>
    <t>y для ФР</t>
  </si>
  <si>
    <t>y для Плотности</t>
  </si>
  <si>
    <t>Среднее значение</t>
  </si>
  <si>
    <t>Оценка</t>
  </si>
  <si>
    <t>Массив x</t>
  </si>
  <si>
    <t>Массив сорт</t>
  </si>
  <si>
    <t>№</t>
  </si>
  <si>
    <t>Ui</t>
  </si>
  <si>
    <t>Бета-распределение. Непрерывные распределения в MS EXCEL</t>
  </si>
  <si>
    <t>Параметры распределения и плотность распределения</t>
  </si>
  <si>
    <t>A</t>
  </si>
  <si>
    <t>B</t>
  </si>
  <si>
    <t>левая граница изменения х</t>
  </si>
  <si>
    <t>правая граница изменения х</t>
  </si>
  <si>
    <t xml:space="preserve">плотность распределения непрерывной сл.величины может быть &gt;1 </t>
  </si>
  <si>
    <t xml:space="preserve">Значение плотности распределения для х </t>
  </si>
  <si>
    <t>Случайная величина х изменяется от А до В</t>
  </si>
  <si>
    <t>абсцисса максимума плотности вероятности (для альфа и бета &gt;1)</t>
  </si>
  <si>
    <t>Функция БЕТА.РАСП</t>
  </si>
  <si>
    <t>БЕТАРАСП</t>
  </si>
  <si>
    <t>Формула</t>
  </si>
  <si>
    <t>Функция вероятности P(X&lt;=x) и плотность вероятности p(X=x)</t>
  </si>
  <si>
    <t>Коэффициент в формуле плотности вероятности</t>
  </si>
  <si>
    <t>Значение5</t>
  </si>
  <si>
    <t>(для альфа и бета &gt;1)</t>
  </si>
  <si>
    <t>Генерация чисел, имеющих Бета распределение</t>
  </si>
  <si>
    <t>параметр известен</t>
  </si>
  <si>
    <t>Оценка из выборки</t>
  </si>
  <si>
    <t>Значения X для графика</t>
  </si>
  <si>
    <t>Значения Y для графика</t>
  </si>
  <si>
    <t>БЕТА.ОБР()</t>
  </si>
  <si>
    <t>Задача</t>
  </si>
  <si>
    <t>Значение6</t>
  </si>
  <si>
    <t>Вычислить вероятность, что строительство фундамента завершится на третий день.</t>
  </si>
  <si>
    <t>Известно:</t>
  </si>
  <si>
    <t>Решение: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</si>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</sst>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"/>
    <numFmt numFmtId="166" formatCode="0.00000"/>
    <numFmt numFmtId="167" formatCode="0.0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sz val="20"/>
      <color theme="0"/>
      <name val="Calibri"/>
      <family val="2"/>
      <charset val="204"/>
      <scheme val="minor"/>
    </font>
    <font>
      <sz val="12"/>
      <name val="Arial Narrow"/>
      <family val="2"/>
      <charset val="204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u/>
      <sz val="12"/>
      <color theme="10"/>
      <name val="Arial Narrow"/>
      <family val="2"/>
      <charset val="204"/>
    </font>
    <font>
      <sz val="8"/>
      <name val="Helv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 tint="0.1499984740745262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10"/>
      <color theme="1" tint="0.1499984740745262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3.2"/>
      <color rgb="FF555555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4" fillId="0" borderId="0" xfId="3"/>
    <xf numFmtId="0" fontId="5" fillId="3" borderId="0" xfId="3" applyFont="1" applyFill="1" applyAlignment="1">
      <alignment vertical="center" wrapText="1"/>
    </xf>
    <xf numFmtId="0" fontId="3" fillId="2" borderId="0" xfId="8" applyFont="1" applyFill="1" applyAlignment="1" applyProtection="1">
      <alignment vertical="center"/>
    </xf>
    <xf numFmtId="0" fontId="10" fillId="0" borderId="0" xfId="1" applyFont="1"/>
    <xf numFmtId="0" fontId="2" fillId="4" borderId="0" xfId="2" applyFill="1" applyAlignment="1" applyProtection="1"/>
    <xf numFmtId="0" fontId="11" fillId="4" borderId="0" xfId="0" applyFont="1" applyFill="1" applyAlignment="1"/>
    <xf numFmtId="0" fontId="12" fillId="4" borderId="0" xfId="0" applyFont="1" applyFill="1" applyAlignment="1">
      <alignment vertical="center"/>
    </xf>
    <xf numFmtId="0" fontId="13" fillId="5" borderId="0" xfId="1" applyFont="1" applyFill="1" applyBorder="1"/>
    <xf numFmtId="0" fontId="14" fillId="5" borderId="0" xfId="1" applyFont="1" applyFill="1"/>
    <xf numFmtId="0" fontId="13" fillId="5" borderId="0" xfId="1" applyFont="1" applyFill="1"/>
    <xf numFmtId="0" fontId="10" fillId="5" borderId="0" xfId="1" applyFont="1" applyFill="1"/>
    <xf numFmtId="0" fontId="13" fillId="0" borderId="1" xfId="1" applyFont="1" applyBorder="1"/>
    <xf numFmtId="0" fontId="10" fillId="0" borderId="1" xfId="1" applyFont="1" applyBorder="1"/>
    <xf numFmtId="0" fontId="10" fillId="6" borderId="1" xfId="1" applyFont="1" applyFill="1" applyBorder="1"/>
    <xf numFmtId="0" fontId="10" fillId="0" borderId="0" xfId="1" applyFont="1" applyBorder="1"/>
    <xf numFmtId="0" fontId="10" fillId="0" borderId="1" xfId="1" applyFont="1" applyBorder="1" applyAlignment="1">
      <alignment wrapText="1"/>
    </xf>
    <xf numFmtId="2" fontId="10" fillId="0" borderId="1" xfId="1" applyNumberFormat="1" applyFont="1" applyBorder="1"/>
    <xf numFmtId="165" fontId="10" fillId="0" borderId="0" xfId="1" applyNumberFormat="1" applyFont="1" applyBorder="1"/>
    <xf numFmtId="0" fontId="15" fillId="0" borderId="0" xfId="1" applyFont="1"/>
    <xf numFmtId="0" fontId="13" fillId="5" borderId="1" xfId="1" applyFont="1" applyFill="1" applyBorder="1"/>
    <xf numFmtId="0" fontId="16" fillId="5" borderId="0" xfId="1" applyFont="1" applyFill="1" applyBorder="1"/>
    <xf numFmtId="166" fontId="10" fillId="0" borderId="1" xfId="1" applyNumberFormat="1" applyFont="1" applyBorder="1"/>
    <xf numFmtId="166" fontId="10" fillId="0" borderId="0" xfId="1" applyNumberFormat="1" applyFont="1"/>
    <xf numFmtId="0" fontId="10" fillId="0" borderId="0" xfId="1" applyFont="1" applyAlignment="1">
      <alignment wrapText="1"/>
    </xf>
    <xf numFmtId="0" fontId="12" fillId="5" borderId="0" xfId="0" applyFont="1" applyFill="1" applyAlignment="1">
      <alignment vertical="center"/>
    </xf>
    <xf numFmtId="0" fontId="14" fillId="0" borderId="0" xfId="1" applyFont="1"/>
    <xf numFmtId="2" fontId="10" fillId="0" borderId="0" xfId="1" applyNumberFormat="1" applyFont="1" applyBorder="1"/>
    <xf numFmtId="165" fontId="13" fillId="5" borderId="0" xfId="1" applyNumberFormat="1" applyFont="1" applyFill="1" applyBorder="1"/>
    <xf numFmtId="0" fontId="0" fillId="0" borderId="0" xfId="0" applyFont="1"/>
    <xf numFmtId="0" fontId="17" fillId="0" borderId="1" xfId="0" applyFont="1" applyBorder="1"/>
    <xf numFmtId="0" fontId="9" fillId="0" borderId="0" xfId="0" applyFont="1"/>
    <xf numFmtId="0" fontId="17" fillId="0" borderId="0" xfId="0" applyFont="1"/>
    <xf numFmtId="0" fontId="17" fillId="0" borderId="1" xfId="0" applyFont="1" applyBorder="1" applyAlignment="1">
      <alignment wrapText="1"/>
    </xf>
    <xf numFmtId="0" fontId="18" fillId="0" borderId="0" xfId="0" applyFont="1"/>
    <xf numFmtId="2" fontId="10" fillId="0" borderId="2" xfId="1" applyNumberFormat="1" applyFont="1" applyBorder="1"/>
    <xf numFmtId="0" fontId="18" fillId="0" borderId="1" xfId="0" applyFont="1" applyBorder="1" applyAlignment="1">
      <alignment wrapText="1"/>
    </xf>
    <xf numFmtId="0" fontId="18" fillId="0" borderId="1" xfId="0" applyFont="1" applyBorder="1"/>
    <xf numFmtId="2" fontId="17" fillId="0" borderId="1" xfId="0" applyNumberFormat="1" applyFont="1" applyBorder="1"/>
    <xf numFmtId="0" fontId="17" fillId="0" borderId="0" xfId="0" applyFont="1" applyBorder="1" applyAlignment="1">
      <alignment wrapText="1"/>
    </xf>
    <xf numFmtId="0" fontId="17" fillId="0" borderId="0" xfId="0" applyFont="1" applyBorder="1"/>
    <xf numFmtId="0" fontId="13" fillId="0" borderId="0" xfId="1" applyFont="1"/>
    <xf numFmtId="0" fontId="19" fillId="0" borderId="0" xfId="0" applyFont="1"/>
    <xf numFmtId="0" fontId="13" fillId="5" borderId="0" xfId="1" applyFont="1" applyFill="1" applyBorder="1" applyAlignment="1"/>
    <xf numFmtId="0" fontId="13" fillId="0" borderId="1" xfId="1" applyFont="1" applyBorder="1" applyAlignment="1">
      <alignment wrapText="1"/>
    </xf>
    <xf numFmtId="166" fontId="17" fillId="0" borderId="1" xfId="0" applyNumberFormat="1" applyFont="1" applyBorder="1"/>
    <xf numFmtId="0" fontId="20" fillId="0" borderId="1" xfId="1" applyFont="1" applyBorder="1" applyAlignment="1">
      <alignment vertical="top" wrapText="1"/>
    </xf>
    <xf numFmtId="0" fontId="0" fillId="0" borderId="0" xfId="0" applyBorder="1"/>
    <xf numFmtId="2" fontId="0" fillId="0" borderId="0" xfId="0" applyNumberFormat="1" applyBorder="1"/>
    <xf numFmtId="0" fontId="21" fillId="5" borderId="0" xfId="0" applyFont="1" applyFill="1" applyAlignment="1">
      <alignment vertical="center"/>
    </xf>
    <xf numFmtId="0" fontId="13" fillId="0" borderId="1" xfId="1" applyFont="1" applyFill="1" applyBorder="1"/>
    <xf numFmtId="0" fontId="10" fillId="0" borderId="1" xfId="1" applyFont="1" applyFill="1" applyBorder="1"/>
    <xf numFmtId="0" fontId="23" fillId="0" borderId="0" xfId="0" applyFont="1" applyAlignment="1">
      <alignment horizontal="left" vertical="center" indent="1"/>
    </xf>
    <xf numFmtId="2" fontId="17" fillId="0" borderId="0" xfId="0" applyNumberFormat="1" applyFont="1"/>
    <xf numFmtId="0" fontId="10" fillId="0" borderId="0" xfId="1" applyFont="1" applyBorder="1" applyAlignment="1">
      <alignment wrapText="1"/>
    </xf>
    <xf numFmtId="2" fontId="17" fillId="0" borderId="0" xfId="0" applyNumberFormat="1" applyFont="1" applyBorder="1"/>
    <xf numFmtId="0" fontId="18" fillId="0" borderId="0" xfId="0" applyFont="1" applyBorder="1"/>
    <xf numFmtId="0" fontId="10" fillId="7" borderId="1" xfId="1" applyFont="1" applyFill="1" applyBorder="1"/>
    <xf numFmtId="0" fontId="9" fillId="0" borderId="0" xfId="0" applyFont="1" applyBorder="1"/>
    <xf numFmtId="166" fontId="24" fillId="0" borderId="1" xfId="0" applyNumberFormat="1" applyFont="1" applyBorder="1"/>
    <xf numFmtId="2" fontId="15" fillId="0" borderId="1" xfId="1" applyNumberFormat="1" applyFont="1" applyBorder="1"/>
    <xf numFmtId="2" fontId="10" fillId="0" borderId="1" xfId="1" applyNumberFormat="1" applyFont="1" applyFill="1" applyBorder="1"/>
    <xf numFmtId="2" fontId="10" fillId="0" borderId="1" xfId="0" applyNumberFormat="1" applyFont="1" applyBorder="1"/>
    <xf numFmtId="165" fontId="17" fillId="0" borderId="1" xfId="0" applyNumberFormat="1" applyFont="1" applyBorder="1"/>
    <xf numFmtId="165" fontId="10" fillId="0" borderId="2" xfId="1" applyNumberFormat="1" applyFont="1" applyBorder="1"/>
    <xf numFmtId="165" fontId="10" fillId="0" borderId="1" xfId="1" applyNumberFormat="1" applyFont="1" applyBorder="1"/>
    <xf numFmtId="167" fontId="17" fillId="0" borderId="0" xfId="0" applyNumberFormat="1" applyFont="1"/>
    <xf numFmtId="0" fontId="9" fillId="5" borderId="0" xfId="0" applyFont="1" applyFill="1"/>
    <xf numFmtId="0" fontId="0" fillId="5" borderId="0" xfId="0" applyFill="1"/>
    <xf numFmtId="0" fontId="25" fillId="0" borderId="0" xfId="0" applyFont="1"/>
    <xf numFmtId="165" fontId="0" fillId="0" borderId="0" xfId="0" applyNumberFormat="1"/>
    <xf numFmtId="0" fontId="3" fillId="2" borderId="0" xfId="2" applyFont="1" applyFill="1" applyAlignment="1" applyProtection="1">
      <alignment horizontal="center" vertical="center"/>
    </xf>
    <xf numFmtId="0" fontId="2" fillId="4" borderId="0" xfId="2" applyFill="1" applyAlignment="1" applyProtection="1">
      <alignment horizontal="right"/>
    </xf>
  </cellXfs>
  <cellStyles count="9">
    <cellStyle name="Currency_TapePivot" xfId="4"/>
    <cellStyle name="Normal_ALLOC1" xfId="5"/>
    <cellStyle name="Гиперссылка" xfId="2" builtinId="8"/>
    <cellStyle name="Гиперссылка 2" xfId="6"/>
    <cellStyle name="Гиперссылка 3" xfId="8"/>
    <cellStyle name="Обычный" xfId="0" builtinId="0"/>
    <cellStyle name="Обычный 2" xfId="1"/>
    <cellStyle name="Обычный 2 2" xfId="3"/>
    <cellStyle name="Обычный 3" xfId="7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Графики!$I$17</c:f>
          <c:strCache>
            <c:ptCount val="1"/>
            <c:pt idx="0">
              <c:v>Бета распределение  (плотность) : Beta(альфа; бета)</c:v>
            </c:pt>
          </c:strCache>
        </c:strRef>
      </c:tx>
      <c:layout>
        <c:manualLayout>
          <c:xMode val="edge"/>
          <c:yMode val="edge"/>
          <c:x val="0.11391772710875596"/>
          <c:y val="2.1164021164021163E-2"/>
        </c:manualLayout>
      </c:layout>
      <c:overlay val="1"/>
      <c:txPr>
        <a:bodyPr/>
        <a:lstStyle/>
        <a:p>
          <a:pPr>
            <a:defRPr sz="1200" b="1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6606212138174668E-2"/>
          <c:y val="0.1290365370995292"/>
          <c:w val="0.71954172395117277"/>
          <c:h val="0.78534552877859976"/>
        </c:manualLayout>
      </c:layout>
      <c:scatterChart>
        <c:scatterStyle val="smoothMarker"/>
        <c:varyColors val="0"/>
        <c:ser>
          <c:idx val="8"/>
          <c:order val="0"/>
          <c:tx>
            <c:strRef>
              <c:f>Графики!$B$18</c:f>
              <c:strCache>
                <c:ptCount val="1"/>
                <c:pt idx="0">
                  <c:v>а=0,5; b=0,5</c:v>
                </c:pt>
              </c:strCache>
            </c:strRef>
          </c:tx>
          <c:marker>
            <c:symbol val="none"/>
          </c:marker>
          <c:xVal>
            <c:numRef>
              <c:f>Графики!$A$19:$A$47</c:f>
              <c:numCache>
                <c:formatCode>0.00</c:formatCode>
                <c:ptCount val="29"/>
                <c:pt idx="0">
                  <c:v>0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0.10714285714285714</c:v>
                </c:pt>
                <c:pt idx="4">
                  <c:v>0.14285714285714285</c:v>
                </c:pt>
                <c:pt idx="5">
                  <c:v>0.17857142857142855</c:v>
                </c:pt>
                <c:pt idx="6">
                  <c:v>0.21428571428571425</c:v>
                </c:pt>
                <c:pt idx="7">
                  <c:v>0.24999999999999994</c:v>
                </c:pt>
                <c:pt idx="8">
                  <c:v>0.28571428571428564</c:v>
                </c:pt>
                <c:pt idx="9">
                  <c:v>0.32142857142857134</c:v>
                </c:pt>
                <c:pt idx="10">
                  <c:v>0.35714285714285704</c:v>
                </c:pt>
                <c:pt idx="11">
                  <c:v>0.39285714285714274</c:v>
                </c:pt>
                <c:pt idx="12">
                  <c:v>0.42857142857142844</c:v>
                </c:pt>
                <c:pt idx="13">
                  <c:v>0.46428571428571414</c:v>
                </c:pt>
                <c:pt idx="14">
                  <c:v>0.49999999999999983</c:v>
                </c:pt>
                <c:pt idx="15">
                  <c:v>0.53571428571428559</c:v>
                </c:pt>
                <c:pt idx="16">
                  <c:v>0.57142857142857129</c:v>
                </c:pt>
                <c:pt idx="17">
                  <c:v>0.60714285714285698</c:v>
                </c:pt>
                <c:pt idx="18">
                  <c:v>0.64285714285714268</c:v>
                </c:pt>
                <c:pt idx="19">
                  <c:v>0.67857142857142838</c:v>
                </c:pt>
                <c:pt idx="20">
                  <c:v>0.71428571428571408</c:v>
                </c:pt>
                <c:pt idx="21">
                  <c:v>0.74999999999999978</c:v>
                </c:pt>
                <c:pt idx="22">
                  <c:v>0.78571428571428548</c:v>
                </c:pt>
                <c:pt idx="23">
                  <c:v>0.82142857142857117</c:v>
                </c:pt>
                <c:pt idx="24">
                  <c:v>0.85714285714285687</c:v>
                </c:pt>
                <c:pt idx="25">
                  <c:v>0.89285714285714257</c:v>
                </c:pt>
                <c:pt idx="26">
                  <c:v>0.92857142857142827</c:v>
                </c:pt>
                <c:pt idx="27">
                  <c:v>0.96428571428571397</c:v>
                </c:pt>
                <c:pt idx="28">
                  <c:v>0.99999999999999967</c:v>
                </c:pt>
              </c:numCache>
            </c:numRef>
          </c:xVal>
          <c:yVal>
            <c:numRef>
              <c:f>Графики!$B$19:$B$47</c:f>
              <c:numCache>
                <c:formatCode>0.00000</c:formatCode>
                <c:ptCount val="29"/>
                <c:pt idx="0">
                  <c:v>2.4035701926409816</c:v>
                </c:pt>
                <c:pt idx="1">
                  <c:v>1.7152454524233529</c:v>
                </c:pt>
                <c:pt idx="2">
                  <c:v>1.2359658942860532</c:v>
                </c:pt>
                <c:pt idx="3">
                  <c:v>1.029147271454012</c:v>
                </c:pt>
                <c:pt idx="4">
                  <c:v>0.90964626810595539</c:v>
                </c:pt>
                <c:pt idx="5">
                  <c:v>0.83111139825507319</c:v>
                </c:pt>
                <c:pt idx="6">
                  <c:v>0.77574894396158955</c:v>
                </c:pt>
                <c:pt idx="7">
                  <c:v>0.73510519389572271</c:v>
                </c:pt>
                <c:pt idx="8">
                  <c:v>0.70460896946281848</c:v>
                </c:pt>
                <c:pt idx="9">
                  <c:v>0.68156943061302044</c:v>
                </c:pt>
                <c:pt idx="10">
                  <c:v>0.66431170718936527</c:v>
                </c:pt>
                <c:pt idx="11">
                  <c:v>0.65175947786110466</c:v>
                </c:pt>
                <c:pt idx="12">
                  <c:v>0.64321704465875729</c:v>
                </c:pt>
                <c:pt idx="13">
                  <c:v>0.63825004334003221</c:v>
                </c:pt>
                <c:pt idx="14">
                  <c:v>0.63661977236758127</c:v>
                </c:pt>
                <c:pt idx="15">
                  <c:v>0.6382500433400321</c:v>
                </c:pt>
                <c:pt idx="16">
                  <c:v>0.64321704465875729</c:v>
                </c:pt>
                <c:pt idx="17">
                  <c:v>0.65175947786110466</c:v>
                </c:pt>
                <c:pt idx="18">
                  <c:v>0.66431170718936516</c:v>
                </c:pt>
                <c:pt idx="19">
                  <c:v>0.68156943061302033</c:v>
                </c:pt>
                <c:pt idx="20">
                  <c:v>0.70460896946281826</c:v>
                </c:pt>
                <c:pt idx="21">
                  <c:v>0.73510519389572249</c:v>
                </c:pt>
                <c:pt idx="22">
                  <c:v>0.77574894396158922</c:v>
                </c:pt>
                <c:pt idx="23">
                  <c:v>0.83111139825507263</c:v>
                </c:pt>
                <c:pt idx="24">
                  <c:v>0.90964626810595484</c:v>
                </c:pt>
                <c:pt idx="25">
                  <c:v>1.0291472714540104</c:v>
                </c:pt>
                <c:pt idx="26">
                  <c:v>1.2359658942860507</c:v>
                </c:pt>
                <c:pt idx="27">
                  <c:v>1.7152454524233456</c:v>
                </c:pt>
                <c:pt idx="28">
                  <c:v>2.4035701926409572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E5-48F7-8237-6C9645359B5C}"/>
            </c:ext>
          </c:extLst>
        </c:ser>
        <c:ser>
          <c:idx val="0"/>
          <c:order val="1"/>
          <c:tx>
            <c:strRef>
              <c:f>Графики!$C$18</c:f>
              <c:strCache>
                <c:ptCount val="1"/>
                <c:pt idx="0">
                  <c:v>а=3; b=1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Графики!$A$19:$A$47</c:f>
              <c:numCache>
                <c:formatCode>0.00</c:formatCode>
                <c:ptCount val="29"/>
                <c:pt idx="0">
                  <c:v>0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0.10714285714285714</c:v>
                </c:pt>
                <c:pt idx="4">
                  <c:v>0.14285714285714285</c:v>
                </c:pt>
                <c:pt idx="5">
                  <c:v>0.17857142857142855</c:v>
                </c:pt>
                <c:pt idx="6">
                  <c:v>0.21428571428571425</c:v>
                </c:pt>
                <c:pt idx="7">
                  <c:v>0.24999999999999994</c:v>
                </c:pt>
                <c:pt idx="8">
                  <c:v>0.28571428571428564</c:v>
                </c:pt>
                <c:pt idx="9">
                  <c:v>0.32142857142857134</c:v>
                </c:pt>
                <c:pt idx="10">
                  <c:v>0.35714285714285704</c:v>
                </c:pt>
                <c:pt idx="11">
                  <c:v>0.39285714285714274</c:v>
                </c:pt>
                <c:pt idx="12">
                  <c:v>0.42857142857142844</c:v>
                </c:pt>
                <c:pt idx="13">
                  <c:v>0.46428571428571414</c:v>
                </c:pt>
                <c:pt idx="14">
                  <c:v>0.49999999999999983</c:v>
                </c:pt>
                <c:pt idx="15">
                  <c:v>0.53571428571428559</c:v>
                </c:pt>
                <c:pt idx="16">
                  <c:v>0.57142857142857129</c:v>
                </c:pt>
                <c:pt idx="17">
                  <c:v>0.60714285714285698</c:v>
                </c:pt>
                <c:pt idx="18">
                  <c:v>0.64285714285714268</c:v>
                </c:pt>
                <c:pt idx="19">
                  <c:v>0.67857142857142838</c:v>
                </c:pt>
                <c:pt idx="20">
                  <c:v>0.71428571428571408</c:v>
                </c:pt>
                <c:pt idx="21">
                  <c:v>0.74999999999999978</c:v>
                </c:pt>
                <c:pt idx="22">
                  <c:v>0.78571428571428548</c:v>
                </c:pt>
                <c:pt idx="23">
                  <c:v>0.82142857142857117</c:v>
                </c:pt>
                <c:pt idx="24">
                  <c:v>0.85714285714285687</c:v>
                </c:pt>
                <c:pt idx="25">
                  <c:v>0.89285714285714257</c:v>
                </c:pt>
                <c:pt idx="26">
                  <c:v>0.92857142857142827</c:v>
                </c:pt>
                <c:pt idx="27">
                  <c:v>0.96428571428571397</c:v>
                </c:pt>
                <c:pt idx="28">
                  <c:v>0.99999999999999967</c:v>
                </c:pt>
              </c:numCache>
            </c:numRef>
          </c:xVal>
          <c:yVal>
            <c:numRef>
              <c:f>Графики!$C$19:$C$47</c:f>
              <c:numCache>
                <c:formatCode>0.00000</c:formatCode>
                <c:ptCount val="29"/>
                <c:pt idx="0">
                  <c:v>0</c:v>
                </c:pt>
                <c:pt idx="1">
                  <c:v>3.8265306122448992E-3</c:v>
                </c:pt>
                <c:pt idx="2">
                  <c:v>1.5306122448979586E-2</c:v>
                </c:pt>
                <c:pt idx="3">
                  <c:v>3.4438775510204085E-2</c:v>
                </c:pt>
                <c:pt idx="4">
                  <c:v>6.1224489795918352E-2</c:v>
                </c:pt>
                <c:pt idx="5">
                  <c:v>9.5663265306122416E-2</c:v>
                </c:pt>
                <c:pt idx="6">
                  <c:v>0.13775510204081629</c:v>
                </c:pt>
                <c:pt idx="7">
                  <c:v>0.18749999999999994</c:v>
                </c:pt>
                <c:pt idx="8">
                  <c:v>0.24489795918367335</c:v>
                </c:pt>
                <c:pt idx="9">
                  <c:v>0.30994897959183654</c:v>
                </c:pt>
                <c:pt idx="10">
                  <c:v>0.38265306122448955</c:v>
                </c:pt>
                <c:pt idx="11">
                  <c:v>0.4630102040816324</c:v>
                </c:pt>
                <c:pt idx="12">
                  <c:v>0.55102040816326503</c:v>
                </c:pt>
                <c:pt idx="13">
                  <c:v>0.64668367346938738</c:v>
                </c:pt>
                <c:pt idx="14">
                  <c:v>0.74999999999999956</c:v>
                </c:pt>
                <c:pt idx="15">
                  <c:v>0.86096938775510179</c:v>
                </c:pt>
                <c:pt idx="16">
                  <c:v>0.97959183673469363</c:v>
                </c:pt>
                <c:pt idx="17">
                  <c:v>1.105867346938775</c:v>
                </c:pt>
                <c:pt idx="18">
                  <c:v>1.2397959183673464</c:v>
                </c:pt>
                <c:pt idx="19">
                  <c:v>1.3813775510204074</c:v>
                </c:pt>
                <c:pt idx="20">
                  <c:v>1.5306122448979584</c:v>
                </c:pt>
                <c:pt idx="21">
                  <c:v>1.6874999999999991</c:v>
                </c:pt>
                <c:pt idx="22">
                  <c:v>1.8520408163265296</c:v>
                </c:pt>
                <c:pt idx="23">
                  <c:v>2.02423469387755</c:v>
                </c:pt>
                <c:pt idx="24">
                  <c:v>2.2040816326530601</c:v>
                </c:pt>
                <c:pt idx="25">
                  <c:v>2.3915816326530601</c:v>
                </c:pt>
                <c:pt idx="26">
                  <c:v>2.5867346938775495</c:v>
                </c:pt>
                <c:pt idx="27">
                  <c:v>2.7895408163265287</c:v>
                </c:pt>
                <c:pt idx="28">
                  <c:v>2.9999999999999982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6E5-48F7-8237-6C9645359B5C}"/>
            </c:ext>
          </c:extLst>
        </c:ser>
        <c:ser>
          <c:idx val="1"/>
          <c:order val="2"/>
          <c:tx>
            <c:strRef>
              <c:f>Графики!$D$18</c:f>
              <c:strCache>
                <c:ptCount val="1"/>
                <c:pt idx="0">
                  <c:v>а=1; b=3</c:v>
                </c:pt>
              </c:strCache>
            </c:strRef>
          </c:tx>
          <c:marker>
            <c:symbol val="none"/>
          </c:marker>
          <c:xVal>
            <c:numRef>
              <c:f>Графики!$A$19:$A$47</c:f>
              <c:numCache>
                <c:formatCode>0.00</c:formatCode>
                <c:ptCount val="29"/>
                <c:pt idx="0">
                  <c:v>0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0.10714285714285714</c:v>
                </c:pt>
                <c:pt idx="4">
                  <c:v>0.14285714285714285</c:v>
                </c:pt>
                <c:pt idx="5">
                  <c:v>0.17857142857142855</c:v>
                </c:pt>
                <c:pt idx="6">
                  <c:v>0.21428571428571425</c:v>
                </c:pt>
                <c:pt idx="7">
                  <c:v>0.24999999999999994</c:v>
                </c:pt>
                <c:pt idx="8">
                  <c:v>0.28571428571428564</c:v>
                </c:pt>
                <c:pt idx="9">
                  <c:v>0.32142857142857134</c:v>
                </c:pt>
                <c:pt idx="10">
                  <c:v>0.35714285714285704</c:v>
                </c:pt>
                <c:pt idx="11">
                  <c:v>0.39285714285714274</c:v>
                </c:pt>
                <c:pt idx="12">
                  <c:v>0.42857142857142844</c:v>
                </c:pt>
                <c:pt idx="13">
                  <c:v>0.46428571428571414</c:v>
                </c:pt>
                <c:pt idx="14">
                  <c:v>0.49999999999999983</c:v>
                </c:pt>
                <c:pt idx="15">
                  <c:v>0.53571428571428559</c:v>
                </c:pt>
                <c:pt idx="16">
                  <c:v>0.57142857142857129</c:v>
                </c:pt>
                <c:pt idx="17">
                  <c:v>0.60714285714285698</c:v>
                </c:pt>
                <c:pt idx="18">
                  <c:v>0.64285714285714268</c:v>
                </c:pt>
                <c:pt idx="19">
                  <c:v>0.67857142857142838</c:v>
                </c:pt>
                <c:pt idx="20">
                  <c:v>0.71428571428571408</c:v>
                </c:pt>
                <c:pt idx="21">
                  <c:v>0.74999999999999978</c:v>
                </c:pt>
                <c:pt idx="22">
                  <c:v>0.78571428571428548</c:v>
                </c:pt>
                <c:pt idx="23">
                  <c:v>0.82142857142857117</c:v>
                </c:pt>
                <c:pt idx="24">
                  <c:v>0.85714285714285687</c:v>
                </c:pt>
                <c:pt idx="25">
                  <c:v>0.89285714285714257</c:v>
                </c:pt>
                <c:pt idx="26">
                  <c:v>0.92857142857142827</c:v>
                </c:pt>
                <c:pt idx="27">
                  <c:v>0.96428571428571397</c:v>
                </c:pt>
                <c:pt idx="28">
                  <c:v>0.99999999999999967</c:v>
                </c:pt>
              </c:numCache>
            </c:numRef>
          </c:xVal>
          <c:yVal>
            <c:numRef>
              <c:f>Графики!$D$19:$D$47</c:f>
              <c:numCache>
                <c:formatCode>0.00000</c:formatCode>
                <c:ptCount val="29"/>
                <c:pt idx="0">
                  <c:v>2.8938137755102042</c:v>
                </c:pt>
                <c:pt idx="1">
                  <c:v>2.7895408163265309</c:v>
                </c:pt>
                <c:pt idx="2">
                  <c:v>2.5867346938775513</c:v>
                </c:pt>
                <c:pt idx="3">
                  <c:v>2.3915816326530615</c:v>
                </c:pt>
                <c:pt idx="4">
                  <c:v>2.2040816326530615</c:v>
                </c:pt>
                <c:pt idx="5">
                  <c:v>2.0242346938775513</c:v>
                </c:pt>
                <c:pt idx="6">
                  <c:v>1.8520408163265309</c:v>
                </c:pt>
                <c:pt idx="7">
                  <c:v>1.6875000000000004</c:v>
                </c:pt>
                <c:pt idx="8">
                  <c:v>1.5306122448979598</c:v>
                </c:pt>
                <c:pt idx="9">
                  <c:v>1.3813775510204087</c:v>
                </c:pt>
                <c:pt idx="10">
                  <c:v>1.2397959183673475</c:v>
                </c:pt>
                <c:pt idx="11">
                  <c:v>1.1058673469387759</c:v>
                </c:pt>
                <c:pt idx="12">
                  <c:v>0.97959183673469463</c:v>
                </c:pt>
                <c:pt idx="13">
                  <c:v>0.86096938775510257</c:v>
                </c:pt>
                <c:pt idx="14">
                  <c:v>0.75000000000000078</c:v>
                </c:pt>
                <c:pt idx="15">
                  <c:v>0.64668367346938815</c:v>
                </c:pt>
                <c:pt idx="16">
                  <c:v>0.55102040816326581</c:v>
                </c:pt>
                <c:pt idx="17">
                  <c:v>0.46301020408163301</c:v>
                </c:pt>
                <c:pt idx="18">
                  <c:v>0.38265306122449028</c:v>
                </c:pt>
                <c:pt idx="19">
                  <c:v>0.30994897959183709</c:v>
                </c:pt>
                <c:pt idx="20">
                  <c:v>0.24489795918367391</c:v>
                </c:pt>
                <c:pt idx="21">
                  <c:v>0.18750000000000036</c:v>
                </c:pt>
                <c:pt idx="22">
                  <c:v>0.13775510204081667</c:v>
                </c:pt>
                <c:pt idx="23">
                  <c:v>9.5663265306122722E-2</c:v>
                </c:pt>
                <c:pt idx="24">
                  <c:v>6.1224489795918602E-2</c:v>
                </c:pt>
                <c:pt idx="25">
                  <c:v>3.4438775510204266E-2</c:v>
                </c:pt>
                <c:pt idx="26">
                  <c:v>1.5306122448979722E-2</c:v>
                </c:pt>
                <c:pt idx="27">
                  <c:v>3.8265306122449673E-3</c:v>
                </c:pt>
                <c:pt idx="28">
                  <c:v>3.328006943901133E-31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6E5-48F7-8237-6C9645359B5C}"/>
            </c:ext>
          </c:extLst>
        </c:ser>
        <c:ser>
          <c:idx val="3"/>
          <c:order val="3"/>
          <c:tx>
            <c:strRef>
              <c:f>Графики!$E$18</c:f>
              <c:strCache>
                <c:ptCount val="1"/>
                <c:pt idx="0">
                  <c:v>а=2; b=2</c:v>
                </c:pt>
              </c:strCache>
            </c:strRef>
          </c:tx>
          <c:marker>
            <c:symbol val="none"/>
          </c:marker>
          <c:xVal>
            <c:numRef>
              <c:f>Графики!$A$19:$A$47</c:f>
              <c:numCache>
                <c:formatCode>0.00</c:formatCode>
                <c:ptCount val="29"/>
                <c:pt idx="0">
                  <c:v>0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0.10714285714285714</c:v>
                </c:pt>
                <c:pt idx="4">
                  <c:v>0.14285714285714285</c:v>
                </c:pt>
                <c:pt idx="5">
                  <c:v>0.17857142857142855</c:v>
                </c:pt>
                <c:pt idx="6">
                  <c:v>0.21428571428571425</c:v>
                </c:pt>
                <c:pt idx="7">
                  <c:v>0.24999999999999994</c:v>
                </c:pt>
                <c:pt idx="8">
                  <c:v>0.28571428571428564</c:v>
                </c:pt>
                <c:pt idx="9">
                  <c:v>0.32142857142857134</c:v>
                </c:pt>
                <c:pt idx="10">
                  <c:v>0.35714285714285704</c:v>
                </c:pt>
                <c:pt idx="11">
                  <c:v>0.39285714285714274</c:v>
                </c:pt>
                <c:pt idx="12">
                  <c:v>0.42857142857142844</c:v>
                </c:pt>
                <c:pt idx="13">
                  <c:v>0.46428571428571414</c:v>
                </c:pt>
                <c:pt idx="14">
                  <c:v>0.49999999999999983</c:v>
                </c:pt>
                <c:pt idx="15">
                  <c:v>0.53571428571428559</c:v>
                </c:pt>
                <c:pt idx="16">
                  <c:v>0.57142857142857129</c:v>
                </c:pt>
                <c:pt idx="17">
                  <c:v>0.60714285714285698</c:v>
                </c:pt>
                <c:pt idx="18">
                  <c:v>0.64285714285714268</c:v>
                </c:pt>
                <c:pt idx="19">
                  <c:v>0.67857142857142838</c:v>
                </c:pt>
                <c:pt idx="20">
                  <c:v>0.71428571428571408</c:v>
                </c:pt>
                <c:pt idx="21">
                  <c:v>0.74999999999999978</c:v>
                </c:pt>
                <c:pt idx="22">
                  <c:v>0.78571428571428548</c:v>
                </c:pt>
                <c:pt idx="23">
                  <c:v>0.82142857142857117</c:v>
                </c:pt>
                <c:pt idx="24">
                  <c:v>0.85714285714285687</c:v>
                </c:pt>
                <c:pt idx="25">
                  <c:v>0.89285714285714257</c:v>
                </c:pt>
                <c:pt idx="26">
                  <c:v>0.92857142857142827</c:v>
                </c:pt>
                <c:pt idx="27">
                  <c:v>0.96428571428571397</c:v>
                </c:pt>
                <c:pt idx="28">
                  <c:v>0.99999999999999967</c:v>
                </c:pt>
              </c:numCache>
            </c:numRef>
          </c:xVal>
          <c:yVal>
            <c:numRef>
              <c:f>Графики!$E$19:$E$47</c:f>
              <c:numCache>
                <c:formatCode>0.00000</c:formatCode>
                <c:ptCount val="29"/>
                <c:pt idx="0">
                  <c:v>0</c:v>
                </c:pt>
                <c:pt idx="1">
                  <c:v>0.20663265306122452</c:v>
                </c:pt>
                <c:pt idx="2">
                  <c:v>0.39795918367346944</c:v>
                </c:pt>
                <c:pt idx="3">
                  <c:v>0.57397959183673464</c:v>
                </c:pt>
                <c:pt idx="4">
                  <c:v>0.73469387755102045</c:v>
                </c:pt>
                <c:pt idx="5">
                  <c:v>0.88010204081632637</c:v>
                </c:pt>
                <c:pt idx="6">
                  <c:v>1.010204081632653</c:v>
                </c:pt>
                <c:pt idx="7">
                  <c:v>1.125</c:v>
                </c:pt>
                <c:pt idx="8">
                  <c:v>1.2244897959183672</c:v>
                </c:pt>
                <c:pt idx="9">
                  <c:v>1.3086734693877551</c:v>
                </c:pt>
                <c:pt idx="10">
                  <c:v>1.3775510204081631</c:v>
                </c:pt>
                <c:pt idx="11">
                  <c:v>1.4311224489795917</c:v>
                </c:pt>
                <c:pt idx="12">
                  <c:v>1.4693877551020407</c:v>
                </c:pt>
                <c:pt idx="13">
                  <c:v>1.4923469387755102</c:v>
                </c:pt>
                <c:pt idx="14">
                  <c:v>1.5</c:v>
                </c:pt>
                <c:pt idx="15">
                  <c:v>1.4923469387755104</c:v>
                </c:pt>
                <c:pt idx="16">
                  <c:v>1.4693877551020411</c:v>
                </c:pt>
                <c:pt idx="17">
                  <c:v>1.4311224489795922</c:v>
                </c:pt>
                <c:pt idx="18">
                  <c:v>1.3775510204081636</c:v>
                </c:pt>
                <c:pt idx="19">
                  <c:v>1.3086734693877555</c:v>
                </c:pt>
                <c:pt idx="20">
                  <c:v>1.224489795918368</c:v>
                </c:pt>
                <c:pt idx="21">
                  <c:v>1.1250000000000007</c:v>
                </c:pt>
                <c:pt idx="22">
                  <c:v>1.0102040816326538</c:v>
                </c:pt>
                <c:pt idx="23">
                  <c:v>0.88010204081632759</c:v>
                </c:pt>
                <c:pt idx="24">
                  <c:v>0.73469387755102178</c:v>
                </c:pt>
                <c:pt idx="25">
                  <c:v>0.57397959183673597</c:v>
                </c:pt>
                <c:pt idx="26">
                  <c:v>0.39795918367347094</c:v>
                </c:pt>
                <c:pt idx="27">
                  <c:v>0.20663265306122627</c:v>
                </c:pt>
                <c:pt idx="28">
                  <c:v>1.9984014443252826E-15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6E5-48F7-8237-6C9645359B5C}"/>
            </c:ext>
          </c:extLst>
        </c:ser>
        <c:ser>
          <c:idx val="2"/>
          <c:order val="4"/>
          <c:tx>
            <c:strRef>
              <c:f>Графики!$G$18</c:f>
              <c:strCache>
                <c:ptCount val="1"/>
                <c:pt idx="0">
                  <c:v>а=2; b=5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Графики!$A$19:$A$47</c:f>
              <c:numCache>
                <c:formatCode>0.00</c:formatCode>
                <c:ptCount val="29"/>
                <c:pt idx="0">
                  <c:v>0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0.10714285714285714</c:v>
                </c:pt>
                <c:pt idx="4">
                  <c:v>0.14285714285714285</c:v>
                </c:pt>
                <c:pt idx="5">
                  <c:v>0.17857142857142855</c:v>
                </c:pt>
                <c:pt idx="6">
                  <c:v>0.21428571428571425</c:v>
                </c:pt>
                <c:pt idx="7">
                  <c:v>0.24999999999999994</c:v>
                </c:pt>
                <c:pt idx="8">
                  <c:v>0.28571428571428564</c:v>
                </c:pt>
                <c:pt idx="9">
                  <c:v>0.32142857142857134</c:v>
                </c:pt>
                <c:pt idx="10">
                  <c:v>0.35714285714285704</c:v>
                </c:pt>
                <c:pt idx="11">
                  <c:v>0.39285714285714274</c:v>
                </c:pt>
                <c:pt idx="12">
                  <c:v>0.42857142857142844</c:v>
                </c:pt>
                <c:pt idx="13">
                  <c:v>0.46428571428571414</c:v>
                </c:pt>
                <c:pt idx="14">
                  <c:v>0.49999999999999983</c:v>
                </c:pt>
                <c:pt idx="15">
                  <c:v>0.53571428571428559</c:v>
                </c:pt>
                <c:pt idx="16">
                  <c:v>0.57142857142857129</c:v>
                </c:pt>
                <c:pt idx="17">
                  <c:v>0.60714285714285698</c:v>
                </c:pt>
                <c:pt idx="18">
                  <c:v>0.64285714285714268</c:v>
                </c:pt>
                <c:pt idx="19">
                  <c:v>0.67857142857142838</c:v>
                </c:pt>
                <c:pt idx="20">
                  <c:v>0.71428571428571408</c:v>
                </c:pt>
                <c:pt idx="21">
                  <c:v>0.74999999999999978</c:v>
                </c:pt>
                <c:pt idx="22">
                  <c:v>0.78571428571428548</c:v>
                </c:pt>
                <c:pt idx="23">
                  <c:v>0.82142857142857117</c:v>
                </c:pt>
                <c:pt idx="24">
                  <c:v>0.85714285714285687</c:v>
                </c:pt>
                <c:pt idx="25">
                  <c:v>0.89285714285714257</c:v>
                </c:pt>
                <c:pt idx="26">
                  <c:v>0.92857142857142827</c:v>
                </c:pt>
                <c:pt idx="27">
                  <c:v>0.96428571428571397</c:v>
                </c:pt>
                <c:pt idx="28">
                  <c:v>0.99999999999999967</c:v>
                </c:pt>
              </c:numCache>
            </c:numRef>
          </c:xVal>
          <c:yVal>
            <c:numRef>
              <c:f>Графики!$G$19:$G$47</c:f>
              <c:numCache>
                <c:formatCode>0.00000</c:formatCode>
                <c:ptCount val="29"/>
                <c:pt idx="0">
                  <c:v>0</c:v>
                </c:pt>
                <c:pt idx="1">
                  <c:v>0.92637356737520071</c:v>
                </c:pt>
                <c:pt idx="2">
                  <c:v>1.5931419944070919</c:v>
                </c:pt>
                <c:pt idx="3">
                  <c:v>2.042736680586958</c:v>
                </c:pt>
                <c:pt idx="4">
                  <c:v>2.3133218301898015</c:v>
                </c:pt>
                <c:pt idx="5">
                  <c:v>2.4390036285104419</c:v>
                </c:pt>
                <c:pt idx="6">
                  <c:v>2.450039418099601</c:v>
                </c:pt>
                <c:pt idx="7">
                  <c:v>2.373046875</c:v>
                </c:pt>
                <c:pt idx="8">
                  <c:v>2.2312131849824484</c:v>
                </c:pt>
                <c:pt idx="9">
                  <c:v>2.0445042197819361</c:v>
                </c:pt>
                <c:pt idx="10">
                  <c:v>1.8298737133337311</c:v>
                </c:pt>
                <c:pt idx="11">
                  <c:v>1.6014724380094607</c:v>
                </c:pt>
                <c:pt idx="12">
                  <c:v>1.3708573808532167</c:v>
                </c:pt>
                <c:pt idx="13">
                  <c:v>1.1472009198176361</c:v>
                </c:pt>
                <c:pt idx="14">
                  <c:v>0.93750000000000122</c:v>
                </c:pt>
                <c:pt idx="15">
                  <c:v>0.74678530987832525</c:v>
                </c:pt>
                <c:pt idx="16">
                  <c:v>0.57833045754745105</c:v>
                </c:pt>
                <c:pt idx="17">
                  <c:v>0.43386114695513811</c:v>
                </c:pt>
                <c:pt idx="18">
                  <c:v>0.31376435413815723</c:v>
                </c:pt>
                <c:pt idx="19">
                  <c:v>0.21729750345838078</c:v>
                </c:pt>
                <c:pt idx="20">
                  <c:v>0.14279764383887705</c:v>
                </c:pt>
                <c:pt idx="21">
                  <c:v>8.7890625000000305E-2</c:v>
                </c:pt>
                <c:pt idx="22">
                  <c:v>4.9700273695484236E-2</c:v>
                </c:pt>
                <c:pt idx="23">
                  <c:v>2.5057569948533497E-2</c:v>
                </c:pt>
                <c:pt idx="24">
                  <c:v>1.0709823287915832E-2</c:v>
                </c:pt>
                <c:pt idx="25">
                  <c:v>3.5298489840542976E-3</c:v>
                </c:pt>
                <c:pt idx="26">
                  <c:v>7.2514428511930799E-4</c:v>
                </c:pt>
                <c:pt idx="27">
                  <c:v>4.7064653120725236E-5</c:v>
                </c:pt>
                <c:pt idx="28">
                  <c:v>3.6918767395514022E-61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6E5-48F7-8237-6C9645359B5C}"/>
            </c:ext>
          </c:extLst>
        </c:ser>
        <c:ser>
          <c:idx val="4"/>
          <c:order val="5"/>
          <c:tx>
            <c:strRef>
              <c:f>Графики!$F$18</c:f>
              <c:strCache>
                <c:ptCount val="1"/>
                <c:pt idx="0">
                  <c:v>а=5; b=2</c:v>
                </c:pt>
              </c:strCache>
            </c:strRef>
          </c:tx>
          <c:marker>
            <c:symbol val="none"/>
          </c:marker>
          <c:xVal>
            <c:numRef>
              <c:f>Графики!$A$19:$A$47</c:f>
              <c:numCache>
                <c:formatCode>0.00</c:formatCode>
                <c:ptCount val="29"/>
                <c:pt idx="0">
                  <c:v>0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0.10714285714285714</c:v>
                </c:pt>
                <c:pt idx="4">
                  <c:v>0.14285714285714285</c:v>
                </c:pt>
                <c:pt idx="5">
                  <c:v>0.17857142857142855</c:v>
                </c:pt>
                <c:pt idx="6">
                  <c:v>0.21428571428571425</c:v>
                </c:pt>
                <c:pt idx="7">
                  <c:v>0.24999999999999994</c:v>
                </c:pt>
                <c:pt idx="8">
                  <c:v>0.28571428571428564</c:v>
                </c:pt>
                <c:pt idx="9">
                  <c:v>0.32142857142857134</c:v>
                </c:pt>
                <c:pt idx="10">
                  <c:v>0.35714285714285704</c:v>
                </c:pt>
                <c:pt idx="11">
                  <c:v>0.39285714285714274</c:v>
                </c:pt>
                <c:pt idx="12">
                  <c:v>0.42857142857142844</c:v>
                </c:pt>
                <c:pt idx="13">
                  <c:v>0.46428571428571414</c:v>
                </c:pt>
                <c:pt idx="14">
                  <c:v>0.49999999999999983</c:v>
                </c:pt>
                <c:pt idx="15">
                  <c:v>0.53571428571428559</c:v>
                </c:pt>
                <c:pt idx="16">
                  <c:v>0.57142857142857129</c:v>
                </c:pt>
                <c:pt idx="17">
                  <c:v>0.60714285714285698</c:v>
                </c:pt>
                <c:pt idx="18">
                  <c:v>0.64285714285714268</c:v>
                </c:pt>
                <c:pt idx="19">
                  <c:v>0.67857142857142838</c:v>
                </c:pt>
                <c:pt idx="20">
                  <c:v>0.71428571428571408</c:v>
                </c:pt>
                <c:pt idx="21">
                  <c:v>0.74999999999999978</c:v>
                </c:pt>
                <c:pt idx="22">
                  <c:v>0.78571428571428548</c:v>
                </c:pt>
                <c:pt idx="23">
                  <c:v>0.82142857142857117</c:v>
                </c:pt>
                <c:pt idx="24">
                  <c:v>0.85714285714285687</c:v>
                </c:pt>
                <c:pt idx="25">
                  <c:v>0.89285714285714257</c:v>
                </c:pt>
                <c:pt idx="26">
                  <c:v>0.92857142857142827</c:v>
                </c:pt>
                <c:pt idx="27">
                  <c:v>0.96428571428571397</c:v>
                </c:pt>
                <c:pt idx="28">
                  <c:v>0.99999999999999967</c:v>
                </c:pt>
              </c:numCache>
            </c:numRef>
          </c:xVal>
          <c:yVal>
            <c:numRef>
              <c:f>Графики!$F$19:$F$47</c:f>
              <c:numCache>
                <c:formatCode>0.00000</c:formatCode>
                <c:ptCount val="29"/>
                <c:pt idx="0">
                  <c:v>0</c:v>
                </c:pt>
                <c:pt idx="1">
                  <c:v>4.7064653120723562E-5</c:v>
                </c:pt>
                <c:pt idx="2">
                  <c:v>7.2514428511929508E-4</c:v>
                </c:pt>
                <c:pt idx="3">
                  <c:v>3.5298489840542629E-3</c:v>
                </c:pt>
                <c:pt idx="4">
                  <c:v>1.0709823287915737E-2</c:v>
                </c:pt>
                <c:pt idx="5">
                  <c:v>2.5057569948533365E-2</c:v>
                </c:pt>
                <c:pt idx="6">
                  <c:v>4.9700273695483986E-2</c:v>
                </c:pt>
                <c:pt idx="7">
                  <c:v>8.7890624999999944E-2</c:v>
                </c:pt>
                <c:pt idx="8">
                  <c:v>0.14279764383887647</c:v>
                </c:pt>
                <c:pt idx="9">
                  <c:v>0.21729750345838028</c:v>
                </c:pt>
                <c:pt idx="10">
                  <c:v>0.3137643541381564</c:v>
                </c:pt>
                <c:pt idx="11">
                  <c:v>0.43386114695513728</c:v>
                </c:pt>
                <c:pt idx="12">
                  <c:v>0.57833045754744983</c:v>
                </c:pt>
                <c:pt idx="13">
                  <c:v>0.7467853098783237</c:v>
                </c:pt>
                <c:pt idx="14">
                  <c:v>0.93749999999999889</c:v>
                </c:pt>
                <c:pt idx="15">
                  <c:v>1.1472009198176345</c:v>
                </c:pt>
                <c:pt idx="16">
                  <c:v>1.3708573808532145</c:v>
                </c:pt>
                <c:pt idx="17">
                  <c:v>1.6014724380094589</c:v>
                </c:pt>
                <c:pt idx="18">
                  <c:v>1.8298737133337291</c:v>
                </c:pt>
                <c:pt idx="19">
                  <c:v>2.0445042197819348</c:v>
                </c:pt>
                <c:pt idx="20">
                  <c:v>2.2312131849824466</c:v>
                </c:pt>
                <c:pt idx="21">
                  <c:v>2.3730468749999991</c:v>
                </c:pt>
                <c:pt idx="22">
                  <c:v>2.450039418099601</c:v>
                </c:pt>
                <c:pt idx="23">
                  <c:v>2.4390036285104424</c:v>
                </c:pt>
                <c:pt idx="24">
                  <c:v>2.3133218301898029</c:v>
                </c:pt>
                <c:pt idx="25">
                  <c:v>2.0427366805869607</c:v>
                </c:pt>
                <c:pt idx="26">
                  <c:v>1.5931419944070966</c:v>
                </c:pt>
                <c:pt idx="27">
                  <c:v>0.92637356737520782</c:v>
                </c:pt>
                <c:pt idx="28">
                  <c:v>9.9920072216264373E-15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6E5-48F7-8237-6C964535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05056"/>
        <c:axId val="132190592"/>
      </c:scatterChart>
      <c:valAx>
        <c:axId val="13460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9446222858506319"/>
              <c:y val="1.9039992882245651E-4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32190592"/>
        <c:crosses val="autoZero"/>
        <c:crossBetween val="midCat"/>
      </c:valAx>
      <c:valAx>
        <c:axId val="132190592"/>
        <c:scaling>
          <c:orientation val="minMax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134605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Графики!$I$50</c:f>
          <c:strCache>
            <c:ptCount val="1"/>
            <c:pt idx="0">
              <c:v>Показатели Бета распределения: Beta(альфа=2; бета=5)</c:v>
            </c:pt>
          </c:strCache>
        </c:strRef>
      </c:tx>
      <c:overlay val="1"/>
      <c:txPr>
        <a:bodyPr/>
        <a:lstStyle/>
        <a:p>
          <a:pPr>
            <a:defRPr sz="12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0565889532757061"/>
          <c:y val="0.1367764478356614"/>
          <c:w val="0.83765820226016985"/>
          <c:h val="0.6084672078528884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Графики!$A$57</c:f>
              <c:strCache>
                <c:ptCount val="1"/>
                <c:pt idx="0">
                  <c:v>Среднее значение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95-4305-B672-660C3C5B5BB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Графики!$B$87:$B$88</c:f>
              <c:numCache>
                <c:formatCode>0.00</c:formatCode>
                <c:ptCount val="2"/>
                <c:pt idx="0">
                  <c:v>0.2857142857142857</c:v>
                </c:pt>
                <c:pt idx="1">
                  <c:v>0.2857142857142857</c:v>
                </c:pt>
              </c:numCache>
            </c:numRef>
          </c:xVal>
          <c:yVal>
            <c:numRef>
              <c:f>Графики!$C$87:$C$88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0.54844495065831411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95-4305-B672-660C3C5B5BBF}"/>
            </c:ext>
          </c:extLst>
        </c:ser>
        <c:ser>
          <c:idx val="4"/>
          <c:order val="1"/>
          <c:tx>
            <c:strRef>
              <c:f>Графики!$A$89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1"/>
              <c:dLblPos val="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95-4305-B672-660C3C5B5BB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Графики!$B$89:$B$90</c:f>
              <c:numCache>
                <c:formatCode>0.00</c:formatCode>
                <c:ptCount val="2"/>
                <c:pt idx="0">
                  <c:v>0.26444998329566</c:v>
                </c:pt>
                <c:pt idx="1">
                  <c:v>0.26444998329566</c:v>
                </c:pt>
              </c:numCache>
            </c:numRef>
          </c:xVal>
          <c:yVal>
            <c:numRef>
              <c:f>Графики!$C$89:$C$90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0.50000000000000011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95-4305-B672-660C3C5B5BBF}"/>
            </c:ext>
          </c:extLst>
        </c:ser>
        <c:ser>
          <c:idx val="0"/>
          <c:order val="2"/>
          <c:tx>
            <c:strRef>
              <c:f>Графики!$A$92</c:f>
              <c:strCache>
                <c:ptCount val="1"/>
                <c:pt idx="0">
                  <c:v>Мода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95-4305-B672-660C3C5B5BBF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Графики!$B$91:$B$92</c:f>
              <c:numCache>
                <c:formatCode>0.00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xVal>
          <c:yVal>
            <c:numRef>
              <c:f>Графики!$C$91:$C$92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0.34464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095-4305-B672-660C3C5B5BBF}"/>
            </c:ext>
          </c:extLst>
        </c:ser>
        <c:ser>
          <c:idx val="8"/>
          <c:order val="3"/>
          <c:tx>
            <c:strRef>
              <c:f>Графики!$B$62</c:f>
              <c:strCache>
                <c:ptCount val="1"/>
                <c:pt idx="0">
                  <c:v>Функция распределения</c:v>
                </c:pt>
              </c:strCache>
            </c:strRef>
          </c:tx>
          <c:marker>
            <c:symbol val="none"/>
          </c:marker>
          <c:xVal>
            <c:numRef>
              <c:f>Графики!$A$63:$A$84</c:f>
              <c:numCache>
                <c:formatCode>0.00</c:formatCode>
                <c:ptCount val="22"/>
                <c:pt idx="0">
                  <c:v>0</c:v>
                </c:pt>
                <c:pt idx="1">
                  <c:v>4.7600000000000003E-2</c:v>
                </c:pt>
                <c:pt idx="2">
                  <c:v>9.5200000000000007E-2</c:v>
                </c:pt>
                <c:pt idx="3">
                  <c:v>0.14280000000000001</c:v>
                </c:pt>
                <c:pt idx="4">
                  <c:v>0.19040000000000001</c:v>
                </c:pt>
                <c:pt idx="5">
                  <c:v>0.23799999999999999</c:v>
                </c:pt>
                <c:pt idx="6">
                  <c:v>0.28560000000000002</c:v>
                </c:pt>
                <c:pt idx="7">
                  <c:v>0.3332</c:v>
                </c:pt>
                <c:pt idx="8">
                  <c:v>0.38080000000000003</c:v>
                </c:pt>
                <c:pt idx="9">
                  <c:v>0.4284</c:v>
                </c:pt>
                <c:pt idx="10">
                  <c:v>0.47599999999999998</c:v>
                </c:pt>
                <c:pt idx="11">
                  <c:v>0.52359999999999995</c:v>
                </c:pt>
                <c:pt idx="12">
                  <c:v>0.57120000000000004</c:v>
                </c:pt>
                <c:pt idx="13">
                  <c:v>0.61880000000000002</c:v>
                </c:pt>
                <c:pt idx="14">
                  <c:v>0.66639999999999999</c:v>
                </c:pt>
                <c:pt idx="15">
                  <c:v>0.71399999999999997</c:v>
                </c:pt>
                <c:pt idx="16">
                  <c:v>0.76160000000000005</c:v>
                </c:pt>
                <c:pt idx="17">
                  <c:v>0.80920000000000003</c:v>
                </c:pt>
                <c:pt idx="18">
                  <c:v>0.85680000000000001</c:v>
                </c:pt>
                <c:pt idx="19">
                  <c:v>0.90439999999999998</c:v>
                </c:pt>
                <c:pt idx="20">
                  <c:v>0.95199999999999996</c:v>
                </c:pt>
                <c:pt idx="21">
                  <c:v>0.99960000000000004</c:v>
                </c:pt>
              </c:numCache>
            </c:numRef>
          </c:xVal>
          <c:yVal>
            <c:numRef>
              <c:f>Графики!$B$63:$B$84</c:f>
              <c:numCache>
                <c:formatCode>0.00000</c:formatCode>
                <c:ptCount val="22"/>
                <c:pt idx="0">
                  <c:v>0</c:v>
                </c:pt>
                <c:pt idx="1">
                  <c:v>2.9897601492539748E-2</c:v>
                </c:pt>
                <c:pt idx="2">
                  <c:v>0.10494583655507402</c:v>
                </c:pt>
                <c:pt idx="3">
                  <c:v>0.20672890578937997</c:v>
                </c:pt>
                <c:pt idx="4">
                  <c:v>0.32105856993555904</c:v>
                </c:pt>
                <c:pt idx="5">
                  <c:v>0.43737507048565777</c:v>
                </c:pt>
                <c:pt idx="6">
                  <c:v>0.54818992427495616</c:v>
                </c:pt>
                <c:pt idx="7">
                  <c:v>0.64857059205092327</c:v>
                </c:pt>
                <c:pt idx="8">
                  <c:v>0.73566702101984049</c:v>
                </c:pt>
                <c:pt idx="9">
                  <c:v>0.80828006137109354</c:v>
                </c:pt>
                <c:pt idx="10">
                  <c:v>0.86647175677913091</c:v>
                </c:pt>
                <c:pt idx="11">
                  <c:v>0.91121750888308994</c:v>
                </c:pt>
                <c:pt idx="12">
                  <c:v>0.94410011574409147</c:v>
                </c:pt>
                <c:pt idx="13">
                  <c:v>0.9670456842802011</c:v>
                </c:pt>
                <c:pt idx="14">
                  <c:v>0.9821014166790587</c:v>
                </c:pt>
                <c:pt idx="15">
                  <c:v>0.99125527078817566</c:v>
                </c:pt>
                <c:pt idx="16">
                  <c:v>0.99629749448289873</c:v>
                </c:pt>
                <c:pt idx="17">
                  <c:v>0.9987240340120429</c:v>
                </c:pt>
                <c:pt idx="18">
                  <c:v>0.99968181632119135</c:v>
                </c:pt>
                <c:pt idx="19">
                  <c:v>0.99995590535366219</c:v>
                </c:pt>
                <c:pt idx="20">
                  <c:v>0.99999853232914426</c:v>
                </c:pt>
                <c:pt idx="2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095-4305-B672-660C3C5B5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244224"/>
        <c:axId val="132246144"/>
      </c:scatterChart>
      <c:valAx>
        <c:axId val="1322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90636076842186253"/>
              <c:y val="0.9548549799696091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32246144"/>
        <c:crosses val="autoZero"/>
        <c:crossBetween val="midCat"/>
      </c:valAx>
      <c:valAx>
        <c:axId val="132246144"/>
        <c:scaling>
          <c:orientation val="minMax"/>
          <c:max val="1"/>
          <c:min val="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1322442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0540491529467908E-2"/>
          <c:y val="0.83949483587278861"/>
          <c:w val="0.96226377952755904"/>
          <c:h val="0.122242018255180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Графики!$I$68</c:f>
          <c:strCache>
            <c:ptCount val="1"/>
            <c:pt idx="0">
              <c:v>Показатели Бета распределения (плотность вероятности): Beta(альфа=2; бета=5)</c:v>
            </c:pt>
          </c:strCache>
        </c:strRef>
      </c:tx>
      <c:layout>
        <c:manualLayout>
          <c:xMode val="edge"/>
          <c:yMode val="edge"/>
          <c:x val="0.14310913863039848"/>
          <c:y val="1.2500000000000001E-2"/>
        </c:manualLayout>
      </c:layout>
      <c:overlay val="1"/>
      <c:txPr>
        <a:bodyPr/>
        <a:lstStyle/>
        <a:p>
          <a:pPr>
            <a:defRPr sz="11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0565889532757061"/>
          <c:y val="0.1367764478356614"/>
          <c:w val="0.83765820226016985"/>
          <c:h val="0.6084672078528884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Графики!$A$57</c:f>
              <c:strCache>
                <c:ptCount val="1"/>
                <c:pt idx="0">
                  <c:v>Среднее значение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Графики!$B$87:$B$88</c:f>
              <c:numCache>
                <c:formatCode>0.00</c:formatCode>
                <c:ptCount val="2"/>
                <c:pt idx="0">
                  <c:v>0.2857142857142857</c:v>
                </c:pt>
                <c:pt idx="1">
                  <c:v>0.2857142857142857</c:v>
                </c:pt>
              </c:numCache>
            </c:numRef>
          </c:xVal>
          <c:yVal>
            <c:numRef>
              <c:f>Графики!$D$87:$D$88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2.2312131849824479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13-4D99-BA5B-5EEB98299702}"/>
            </c:ext>
          </c:extLst>
        </c:ser>
        <c:ser>
          <c:idx val="4"/>
          <c:order val="1"/>
          <c:tx>
            <c:strRef>
              <c:f>Графики!$A$89</c:f>
              <c:strCache>
                <c:ptCount val="1"/>
                <c:pt idx="0">
                  <c:v>Медиана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Графики!$B$89:$B$90</c:f>
              <c:numCache>
                <c:formatCode>0.00</c:formatCode>
                <c:ptCount val="2"/>
                <c:pt idx="0">
                  <c:v>0.26444998329566</c:v>
                </c:pt>
                <c:pt idx="1">
                  <c:v>0.26444998329566</c:v>
                </c:pt>
              </c:numCache>
            </c:numRef>
          </c:xVal>
          <c:yVal>
            <c:numRef>
              <c:f>Графики!$D$89:$D$90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2.3222749490794272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13-4D99-BA5B-5EEB98299702}"/>
            </c:ext>
          </c:extLst>
        </c:ser>
        <c:ser>
          <c:idx val="0"/>
          <c:order val="2"/>
          <c:tx>
            <c:strRef>
              <c:f>Графики!$A$92</c:f>
              <c:strCache>
                <c:ptCount val="1"/>
                <c:pt idx="0">
                  <c:v>Мода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Графики!$B$91:$B$92</c:f>
              <c:numCache>
                <c:formatCode>0.00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xVal>
          <c:yVal>
            <c:numRef>
              <c:f>Графики!$D$91:$D$92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2.4575999999999998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13-4D99-BA5B-5EEB98299702}"/>
            </c:ext>
          </c:extLst>
        </c:ser>
        <c:ser>
          <c:idx val="8"/>
          <c:order val="3"/>
          <c:tx>
            <c:strRef>
              <c:f>Графики!$C$62</c:f>
              <c:strCache>
                <c:ptCount val="1"/>
                <c:pt idx="0">
                  <c:v>Плотность вероятности</c:v>
                </c:pt>
              </c:strCache>
            </c:strRef>
          </c:tx>
          <c:marker>
            <c:symbol val="none"/>
          </c:marker>
          <c:xVal>
            <c:numRef>
              <c:f>Графики!$A$63:$A$84</c:f>
              <c:numCache>
                <c:formatCode>0.00</c:formatCode>
                <c:ptCount val="22"/>
                <c:pt idx="0">
                  <c:v>0</c:v>
                </c:pt>
                <c:pt idx="1">
                  <c:v>4.7600000000000003E-2</c:v>
                </c:pt>
                <c:pt idx="2">
                  <c:v>9.5200000000000007E-2</c:v>
                </c:pt>
                <c:pt idx="3">
                  <c:v>0.14280000000000001</c:v>
                </c:pt>
                <c:pt idx="4">
                  <c:v>0.19040000000000001</c:v>
                </c:pt>
                <c:pt idx="5">
                  <c:v>0.23799999999999999</c:v>
                </c:pt>
                <c:pt idx="6">
                  <c:v>0.28560000000000002</c:v>
                </c:pt>
                <c:pt idx="7">
                  <c:v>0.3332</c:v>
                </c:pt>
                <c:pt idx="8">
                  <c:v>0.38080000000000003</c:v>
                </c:pt>
                <c:pt idx="9">
                  <c:v>0.4284</c:v>
                </c:pt>
                <c:pt idx="10">
                  <c:v>0.47599999999999998</c:v>
                </c:pt>
                <c:pt idx="11">
                  <c:v>0.52359999999999995</c:v>
                </c:pt>
                <c:pt idx="12">
                  <c:v>0.57120000000000004</c:v>
                </c:pt>
                <c:pt idx="13">
                  <c:v>0.61880000000000002</c:v>
                </c:pt>
                <c:pt idx="14">
                  <c:v>0.66639999999999999</c:v>
                </c:pt>
                <c:pt idx="15">
                  <c:v>0.71399999999999997</c:v>
                </c:pt>
                <c:pt idx="16">
                  <c:v>0.76160000000000005</c:v>
                </c:pt>
                <c:pt idx="17">
                  <c:v>0.80920000000000003</c:v>
                </c:pt>
                <c:pt idx="18">
                  <c:v>0.85680000000000001</c:v>
                </c:pt>
                <c:pt idx="19">
                  <c:v>0.90439999999999998</c:v>
                </c:pt>
                <c:pt idx="20">
                  <c:v>0.95199999999999996</c:v>
                </c:pt>
                <c:pt idx="21">
                  <c:v>0.99960000000000004</c:v>
                </c:pt>
              </c:numCache>
            </c:numRef>
          </c:xVal>
          <c:yVal>
            <c:numRef>
              <c:f>Графики!$C$63:$C$84</c:f>
              <c:numCache>
                <c:formatCode>0.00000</c:formatCode>
                <c:ptCount val="22"/>
                <c:pt idx="0">
                  <c:v>0</c:v>
                </c:pt>
                <c:pt idx="1">
                  <c:v>1.1749131223531313</c:v>
                </c:pt>
                <c:pt idx="2">
                  <c:v>1.9141173982651911</c:v>
                </c:pt>
                <c:pt idx="3">
                  <c:v>2.3130132021914287</c:v>
                </c:pt>
                <c:pt idx="4">
                  <c:v>2.4539753544859777</c:v>
                </c:pt>
                <c:pt idx="5">
                  <c:v>2.40723282681504</c:v>
                </c:pt>
                <c:pt idx="6">
                  <c:v>2.2317484475700704</c:v>
                </c:pt>
                <c:pt idx="7">
                  <c:v>1.9760986072809654</c:v>
                </c:pt>
                <c:pt idx="8">
                  <c:v>1.6793529640292448</c:v>
                </c:pt>
                <c:pt idx="9">
                  <c:v>1.3719541488612406</c:v>
                </c:pt>
                <c:pt idx="10">
                  <c:v>1.0765974712012802</c:v>
                </c:pt>
                <c:pt idx="11">
                  <c:v>0.80911062426487257</c:v>
                </c:pt>
                <c:pt idx="12">
                  <c:v>0.57933339047189514</c:v>
                </c:pt>
                <c:pt idx="13">
                  <c:v>0.39199734685977811</c:v>
                </c:pt>
                <c:pt idx="14">
                  <c:v>0.24760557049668899</c:v>
                </c:pt>
                <c:pt idx="15">
                  <c:v>0.14331234389471997</c:v>
                </c:pt>
                <c:pt idx="16">
                  <c:v>7.380286042307288E-2</c:v>
                </c:pt>
                <c:pt idx="17">
                  <c:v>3.217292972124456E-2</c:v>
                </c:pt>
                <c:pt idx="18">
                  <c:v>1.0808683112212064E-2</c:v>
                </c:pt>
                <c:pt idx="19">
                  <c:v>2.2662790156188668E-3</c:v>
                </c:pt>
                <c:pt idx="20">
                  <c:v>1.5160836096000065E-4</c:v>
                </c:pt>
                <c:pt idx="21">
                  <c:v>7.6769279999966308E-13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13-4D99-BA5B-5EEB98299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55968"/>
        <c:axId val="139557888"/>
      </c:scatterChart>
      <c:valAx>
        <c:axId val="13955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90636076842186253"/>
              <c:y val="0.95485497996960911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139557888"/>
        <c:crosses val="autoZero"/>
        <c:crossBetween val="midCat"/>
      </c:valAx>
      <c:valAx>
        <c:axId val="139557888"/>
        <c:scaling>
          <c:orientation val="minMax"/>
          <c:min val="0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13955596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2677642567406347E-3"/>
          <c:y val="0.8406312335958005"/>
          <c:w val="0.96226377952755904"/>
          <c:h val="0.1222420182551807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 b="1" i="0" u="none" strike="noStrike" baseline="0">
                <a:effectLst/>
              </a:rPr>
              <a:t>Вероятностный график для Бета распределения </a:t>
            </a:r>
            <a:endParaRPr lang="ru-RU" sz="14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324542566150508E-2"/>
          <c:y val="0.14995698594466475"/>
          <c:w val="0.90048198520639466"/>
          <c:h val="0.74509515242078994"/>
        </c:manualLayout>
      </c:layout>
      <c:scatterChart>
        <c:scatterStyle val="lineMarker"/>
        <c:varyColors val="0"/>
        <c:ser>
          <c:idx val="0"/>
          <c:order val="0"/>
          <c:tx>
            <c:strRef>
              <c:f>Генерация!$C$17</c:f>
              <c:strCache>
                <c:ptCount val="1"/>
                <c:pt idx="0">
                  <c:v>Массив сорт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</c:marker>
          <c:trendline>
            <c:trendlineType val="linear"/>
            <c:dispRSqr val="1"/>
            <c:dispEq val="1"/>
            <c:trendlineLbl>
              <c:layout>
                <c:manualLayout>
                  <c:x val="5.802743556576959E-3"/>
                  <c:y val="-5.4291699545219972E-2"/>
                </c:manualLayout>
              </c:layout>
              <c:numFmt formatCode="General" sourceLinked="0"/>
            </c:trendlineLbl>
          </c:trendline>
          <c:xVal>
            <c:numRef>
              <c:f>Генерация!$C$18:$C$217</c:f>
              <c:numCache>
                <c:formatCode>General</c:formatCode>
                <c:ptCount val="200"/>
                <c:pt idx="0">
                  <c:v>2.3558572342021959E-2</c:v>
                </c:pt>
                <c:pt idx="1">
                  <c:v>3.6472673559223991E-2</c:v>
                </c:pt>
                <c:pt idx="2">
                  <c:v>4.3155282676234731E-2</c:v>
                </c:pt>
                <c:pt idx="3">
                  <c:v>7.3569487222943625E-2</c:v>
                </c:pt>
                <c:pt idx="4">
                  <c:v>7.4590559990402497E-2</c:v>
                </c:pt>
                <c:pt idx="5">
                  <c:v>7.5257539845989527E-2</c:v>
                </c:pt>
                <c:pt idx="6">
                  <c:v>8.6427867466610894E-2</c:v>
                </c:pt>
                <c:pt idx="7">
                  <c:v>9.0313371449241023E-2</c:v>
                </c:pt>
                <c:pt idx="8">
                  <c:v>9.131012382822383E-2</c:v>
                </c:pt>
                <c:pt idx="9">
                  <c:v>0.10354653324159961</c:v>
                </c:pt>
                <c:pt idx="10">
                  <c:v>0.10604857978939558</c:v>
                </c:pt>
                <c:pt idx="11">
                  <c:v>0.11429306582260422</c:v>
                </c:pt>
                <c:pt idx="12">
                  <c:v>0.12739775532319578</c:v>
                </c:pt>
                <c:pt idx="13">
                  <c:v>0.12884964029469467</c:v>
                </c:pt>
                <c:pt idx="14">
                  <c:v>0.13554839147729039</c:v>
                </c:pt>
                <c:pt idx="15">
                  <c:v>0.15129259997775135</c:v>
                </c:pt>
                <c:pt idx="16">
                  <c:v>0.15924435048862734</c:v>
                </c:pt>
                <c:pt idx="17">
                  <c:v>0.16238876275165601</c:v>
                </c:pt>
                <c:pt idx="18">
                  <c:v>0.16962775429239255</c:v>
                </c:pt>
                <c:pt idx="19">
                  <c:v>0.1821633895496084</c:v>
                </c:pt>
                <c:pt idx="20">
                  <c:v>0.18238930553327434</c:v>
                </c:pt>
                <c:pt idx="21">
                  <c:v>0.19932667854576555</c:v>
                </c:pt>
                <c:pt idx="22">
                  <c:v>0.20247540008568454</c:v>
                </c:pt>
                <c:pt idx="23">
                  <c:v>0.2262496548587338</c:v>
                </c:pt>
                <c:pt idx="24">
                  <c:v>0.22999841580271543</c:v>
                </c:pt>
                <c:pt idx="25">
                  <c:v>0.23053490465868651</c:v>
                </c:pt>
                <c:pt idx="26">
                  <c:v>0.23072561554321552</c:v>
                </c:pt>
                <c:pt idx="27">
                  <c:v>0.24092039693671854</c:v>
                </c:pt>
                <c:pt idx="28">
                  <c:v>0.24261612225870993</c:v>
                </c:pt>
                <c:pt idx="29">
                  <c:v>0.24523792482058429</c:v>
                </c:pt>
                <c:pt idx="30">
                  <c:v>0.24635733536697349</c:v>
                </c:pt>
                <c:pt idx="31">
                  <c:v>0.24702043333798906</c:v>
                </c:pt>
                <c:pt idx="32">
                  <c:v>0.24772061853646907</c:v>
                </c:pt>
                <c:pt idx="33">
                  <c:v>0.26196320958025349</c:v>
                </c:pt>
                <c:pt idx="34">
                  <c:v>0.26748164355102727</c:v>
                </c:pt>
                <c:pt idx="35">
                  <c:v>0.26760250513022094</c:v>
                </c:pt>
                <c:pt idx="36">
                  <c:v>0.26867490501340774</c:v>
                </c:pt>
                <c:pt idx="37">
                  <c:v>0.27954980161079068</c:v>
                </c:pt>
                <c:pt idx="38">
                  <c:v>0.28309311145791227</c:v>
                </c:pt>
                <c:pt idx="39">
                  <c:v>0.28977223190084295</c:v>
                </c:pt>
                <c:pt idx="40">
                  <c:v>0.30614393637463971</c:v>
                </c:pt>
                <c:pt idx="41">
                  <c:v>0.3071847739744803</c:v>
                </c:pt>
                <c:pt idx="42">
                  <c:v>0.30868342310960306</c:v>
                </c:pt>
                <c:pt idx="43">
                  <c:v>0.31034804846727509</c:v>
                </c:pt>
                <c:pt idx="44">
                  <c:v>0.31630379811662668</c:v>
                </c:pt>
                <c:pt idx="45">
                  <c:v>0.31934382211783907</c:v>
                </c:pt>
                <c:pt idx="46">
                  <c:v>0.32082144257832224</c:v>
                </c:pt>
                <c:pt idx="47">
                  <c:v>0.32838149766788205</c:v>
                </c:pt>
                <c:pt idx="48">
                  <c:v>0.33630977539053664</c:v>
                </c:pt>
                <c:pt idx="49">
                  <c:v>0.34852905264865019</c:v>
                </c:pt>
                <c:pt idx="50">
                  <c:v>0.34857647555559806</c:v>
                </c:pt>
                <c:pt idx="51">
                  <c:v>0.35014823062052514</c:v>
                </c:pt>
                <c:pt idx="52">
                  <c:v>0.38169978380346209</c:v>
                </c:pt>
                <c:pt idx="53">
                  <c:v>0.38576011228109747</c:v>
                </c:pt>
                <c:pt idx="54">
                  <c:v>0.39976030883301245</c:v>
                </c:pt>
                <c:pt idx="55">
                  <c:v>0.39992082135745433</c:v>
                </c:pt>
                <c:pt idx="56">
                  <c:v>0.41212670419601333</c:v>
                </c:pt>
                <c:pt idx="57">
                  <c:v>0.41697616044918973</c:v>
                </c:pt>
                <c:pt idx="58">
                  <c:v>0.42008446862947491</c:v>
                </c:pt>
                <c:pt idx="59">
                  <c:v>0.42440746378917438</c:v>
                </c:pt>
                <c:pt idx="60">
                  <c:v>0.4272477937436478</c:v>
                </c:pt>
                <c:pt idx="61">
                  <c:v>0.43285403043459092</c:v>
                </c:pt>
                <c:pt idx="62">
                  <c:v>0.44184077595563043</c:v>
                </c:pt>
                <c:pt idx="63">
                  <c:v>0.44302137419730808</c:v>
                </c:pt>
                <c:pt idx="64">
                  <c:v>0.44683296991581711</c:v>
                </c:pt>
                <c:pt idx="65">
                  <c:v>0.45315829973765381</c:v>
                </c:pt>
                <c:pt idx="66">
                  <c:v>0.45417607027309526</c:v>
                </c:pt>
                <c:pt idx="67">
                  <c:v>0.45504617826448562</c:v>
                </c:pt>
                <c:pt idx="68">
                  <c:v>0.45727124000223168</c:v>
                </c:pt>
                <c:pt idx="69">
                  <c:v>0.46836611368338887</c:v>
                </c:pt>
                <c:pt idx="70">
                  <c:v>0.46863813145789118</c:v>
                </c:pt>
                <c:pt idx="71">
                  <c:v>0.47178355852730497</c:v>
                </c:pt>
                <c:pt idx="72">
                  <c:v>0.47359573906672975</c:v>
                </c:pt>
                <c:pt idx="73">
                  <c:v>0.47383268281925461</c:v>
                </c:pt>
                <c:pt idx="74">
                  <c:v>0.49510950338126913</c:v>
                </c:pt>
                <c:pt idx="75">
                  <c:v>0.49572952151543748</c:v>
                </c:pt>
                <c:pt idx="76">
                  <c:v>0.49644220835446284</c:v>
                </c:pt>
                <c:pt idx="77">
                  <c:v>0.49806051832729553</c:v>
                </c:pt>
                <c:pt idx="78">
                  <c:v>0.50572457650800129</c:v>
                </c:pt>
                <c:pt idx="79">
                  <c:v>0.50652315884409105</c:v>
                </c:pt>
                <c:pt idx="80">
                  <c:v>0.51213910322570755</c:v>
                </c:pt>
                <c:pt idx="81">
                  <c:v>0.5161091392782674</c:v>
                </c:pt>
                <c:pt idx="82">
                  <c:v>0.51857854587701202</c:v>
                </c:pt>
                <c:pt idx="83">
                  <c:v>0.52106311352585866</c:v>
                </c:pt>
                <c:pt idx="84">
                  <c:v>0.5225067396271611</c:v>
                </c:pt>
                <c:pt idx="85">
                  <c:v>0.53576178531776597</c:v>
                </c:pt>
                <c:pt idx="86">
                  <c:v>0.53774177637502241</c:v>
                </c:pt>
                <c:pt idx="87">
                  <c:v>0.54170838858829407</c:v>
                </c:pt>
                <c:pt idx="88">
                  <c:v>0.5438048894520302</c:v>
                </c:pt>
                <c:pt idx="89">
                  <c:v>0.54412756183219801</c:v>
                </c:pt>
                <c:pt idx="90">
                  <c:v>0.54430369857281613</c:v>
                </c:pt>
                <c:pt idx="91">
                  <c:v>0.54448636743932</c:v>
                </c:pt>
                <c:pt idx="92">
                  <c:v>0.5479582450990903</c:v>
                </c:pt>
                <c:pt idx="93">
                  <c:v>0.55296431662802059</c:v>
                </c:pt>
                <c:pt idx="94">
                  <c:v>0.55579969284988728</c:v>
                </c:pt>
                <c:pt idx="95">
                  <c:v>0.55750335228279291</c:v>
                </c:pt>
                <c:pt idx="96">
                  <c:v>0.56029000181351751</c:v>
                </c:pt>
                <c:pt idx="97">
                  <c:v>0.5682122563269929</c:v>
                </c:pt>
                <c:pt idx="98">
                  <c:v>0.56900917109498061</c:v>
                </c:pt>
                <c:pt idx="99">
                  <c:v>0.57493338654677051</c:v>
                </c:pt>
                <c:pt idx="100">
                  <c:v>0.57774965099765407</c:v>
                </c:pt>
                <c:pt idx="101">
                  <c:v>0.58770514956355535</c:v>
                </c:pt>
                <c:pt idx="102">
                  <c:v>0.59313607581579919</c:v>
                </c:pt>
                <c:pt idx="103">
                  <c:v>0.59387581755796048</c:v>
                </c:pt>
                <c:pt idx="104">
                  <c:v>0.59960987429021217</c:v>
                </c:pt>
                <c:pt idx="105">
                  <c:v>0.60403793355495405</c:v>
                </c:pt>
                <c:pt idx="106">
                  <c:v>0.61001843699067115</c:v>
                </c:pt>
                <c:pt idx="107">
                  <c:v>0.62190774111324321</c:v>
                </c:pt>
                <c:pt idx="108">
                  <c:v>0.62567261097333671</c:v>
                </c:pt>
                <c:pt idx="109">
                  <c:v>0.6380021891909089</c:v>
                </c:pt>
                <c:pt idx="110">
                  <c:v>0.64952453691625356</c:v>
                </c:pt>
                <c:pt idx="111">
                  <c:v>0.65855479133322847</c:v>
                </c:pt>
                <c:pt idx="112">
                  <c:v>0.66466419460128812</c:v>
                </c:pt>
                <c:pt idx="113">
                  <c:v>0.66651812029879498</c:v>
                </c:pt>
                <c:pt idx="114">
                  <c:v>0.66752559516704035</c:v>
                </c:pt>
                <c:pt idx="115">
                  <c:v>0.67024228875562386</c:v>
                </c:pt>
                <c:pt idx="116">
                  <c:v>0.67045948669815514</c:v>
                </c:pt>
                <c:pt idx="117">
                  <c:v>0.67086261265160618</c:v>
                </c:pt>
                <c:pt idx="118">
                  <c:v>0.68686071134445348</c:v>
                </c:pt>
                <c:pt idx="119">
                  <c:v>0.69176176835867409</c:v>
                </c:pt>
                <c:pt idx="120">
                  <c:v>0.69365110785001494</c:v>
                </c:pt>
                <c:pt idx="121">
                  <c:v>0.69824062800180786</c:v>
                </c:pt>
                <c:pt idx="122">
                  <c:v>0.70430843362724183</c:v>
                </c:pt>
                <c:pt idx="123">
                  <c:v>0.70479415854514904</c:v>
                </c:pt>
                <c:pt idx="124">
                  <c:v>0.70785274993908054</c:v>
                </c:pt>
                <c:pt idx="125">
                  <c:v>0.71009006552040088</c:v>
                </c:pt>
                <c:pt idx="126">
                  <c:v>0.71570525628495396</c:v>
                </c:pt>
                <c:pt idx="127">
                  <c:v>0.71645009770847135</c:v>
                </c:pt>
                <c:pt idx="128">
                  <c:v>0.72074158074951133</c:v>
                </c:pt>
                <c:pt idx="129">
                  <c:v>0.7240813240743762</c:v>
                </c:pt>
                <c:pt idx="130">
                  <c:v>0.72612969907571601</c:v>
                </c:pt>
                <c:pt idx="131">
                  <c:v>0.7273249739530232</c:v>
                </c:pt>
                <c:pt idx="132">
                  <c:v>0.73272288956659481</c:v>
                </c:pt>
                <c:pt idx="133">
                  <c:v>0.73664444745888369</c:v>
                </c:pt>
                <c:pt idx="134">
                  <c:v>0.75510629820796726</c:v>
                </c:pt>
                <c:pt idx="135">
                  <c:v>0.75687403315213009</c:v>
                </c:pt>
                <c:pt idx="136">
                  <c:v>0.76944582219154367</c:v>
                </c:pt>
                <c:pt idx="137">
                  <c:v>0.77772324526578174</c:v>
                </c:pt>
                <c:pt idx="138">
                  <c:v>0.77930437971995248</c:v>
                </c:pt>
                <c:pt idx="139">
                  <c:v>0.78392148136294548</c:v>
                </c:pt>
                <c:pt idx="140">
                  <c:v>0.78590313082065721</c:v>
                </c:pt>
                <c:pt idx="141">
                  <c:v>0.78628005694965353</c:v>
                </c:pt>
                <c:pt idx="142">
                  <c:v>0.79240155570924642</c:v>
                </c:pt>
                <c:pt idx="143">
                  <c:v>0.79730345054126583</c:v>
                </c:pt>
                <c:pt idx="144">
                  <c:v>0.79995865868750993</c:v>
                </c:pt>
                <c:pt idx="145">
                  <c:v>0.80525967692423883</c:v>
                </c:pt>
                <c:pt idx="146">
                  <c:v>0.80595583425046213</c:v>
                </c:pt>
                <c:pt idx="147">
                  <c:v>0.81015182563591903</c:v>
                </c:pt>
                <c:pt idx="148">
                  <c:v>0.81461864982203314</c:v>
                </c:pt>
                <c:pt idx="149">
                  <c:v>0.81558210945624099</c:v>
                </c:pt>
                <c:pt idx="150">
                  <c:v>0.82109798574578152</c:v>
                </c:pt>
                <c:pt idx="151">
                  <c:v>0.82703190557568829</c:v>
                </c:pt>
                <c:pt idx="152">
                  <c:v>0.82827307094765024</c:v>
                </c:pt>
                <c:pt idx="153">
                  <c:v>0.83391171894595972</c:v>
                </c:pt>
                <c:pt idx="154">
                  <c:v>0.8378089492406835</c:v>
                </c:pt>
                <c:pt idx="155">
                  <c:v>0.84205811446158818</c:v>
                </c:pt>
                <c:pt idx="156">
                  <c:v>0.84376162028538615</c:v>
                </c:pt>
                <c:pt idx="157">
                  <c:v>0.84620769465252255</c:v>
                </c:pt>
                <c:pt idx="158">
                  <c:v>0.84972574371772569</c:v>
                </c:pt>
                <c:pt idx="159">
                  <c:v>0.85257693116475797</c:v>
                </c:pt>
                <c:pt idx="160">
                  <c:v>0.85486443358760855</c:v>
                </c:pt>
                <c:pt idx="161">
                  <c:v>0.86311153129866336</c:v>
                </c:pt>
                <c:pt idx="162">
                  <c:v>0.86457105971510795</c:v>
                </c:pt>
                <c:pt idx="163">
                  <c:v>0.87176704785333847</c:v>
                </c:pt>
                <c:pt idx="164">
                  <c:v>0.87356078586812069</c:v>
                </c:pt>
                <c:pt idx="165">
                  <c:v>0.87693669668834862</c:v>
                </c:pt>
                <c:pt idx="166">
                  <c:v>0.87905389664213307</c:v>
                </c:pt>
                <c:pt idx="167">
                  <c:v>0.88452208264862942</c:v>
                </c:pt>
                <c:pt idx="168">
                  <c:v>0.88528517721777167</c:v>
                </c:pt>
                <c:pt idx="169">
                  <c:v>0.88835674199008918</c:v>
                </c:pt>
                <c:pt idx="170">
                  <c:v>0.88896351773270399</c:v>
                </c:pt>
                <c:pt idx="171">
                  <c:v>0.88959727061228611</c:v>
                </c:pt>
                <c:pt idx="172">
                  <c:v>0.89484464014242704</c:v>
                </c:pt>
                <c:pt idx="173">
                  <c:v>0.90446409924880855</c:v>
                </c:pt>
                <c:pt idx="174">
                  <c:v>0.90729034855398483</c:v>
                </c:pt>
                <c:pt idx="175">
                  <c:v>0.91002725043838728</c:v>
                </c:pt>
                <c:pt idx="176">
                  <c:v>0.91380224792325704</c:v>
                </c:pt>
                <c:pt idx="177">
                  <c:v>0.91619330089311202</c:v>
                </c:pt>
                <c:pt idx="178">
                  <c:v>0.91674272441049176</c:v>
                </c:pt>
                <c:pt idx="179">
                  <c:v>0.92525481968139889</c:v>
                </c:pt>
                <c:pt idx="180">
                  <c:v>0.92985724273760806</c:v>
                </c:pt>
                <c:pt idx="181">
                  <c:v>0.93024643918256644</c:v>
                </c:pt>
                <c:pt idx="182">
                  <c:v>0.93502482394077546</c:v>
                </c:pt>
                <c:pt idx="183">
                  <c:v>0.93734652438309851</c:v>
                </c:pt>
                <c:pt idx="184">
                  <c:v>0.9463966587980559</c:v>
                </c:pt>
                <c:pt idx="185">
                  <c:v>0.94946504776936436</c:v>
                </c:pt>
                <c:pt idx="186">
                  <c:v>0.95131631806035211</c:v>
                </c:pt>
                <c:pt idx="187">
                  <c:v>0.96216364319422698</c:v>
                </c:pt>
                <c:pt idx="188">
                  <c:v>0.96245518920367057</c:v>
                </c:pt>
                <c:pt idx="189">
                  <c:v>0.97296621604854194</c:v>
                </c:pt>
                <c:pt idx="190">
                  <c:v>0.97474876052659565</c:v>
                </c:pt>
                <c:pt idx="191">
                  <c:v>0.97787599270388759</c:v>
                </c:pt>
                <c:pt idx="192">
                  <c:v>0.97844828487478963</c:v>
                </c:pt>
                <c:pt idx="193">
                  <c:v>0.97862432138761168</c:v>
                </c:pt>
                <c:pt idx="194">
                  <c:v>0.98156073064685878</c:v>
                </c:pt>
                <c:pt idx="195">
                  <c:v>0.98303091694719447</c:v>
                </c:pt>
                <c:pt idx="196">
                  <c:v>0.98523460565549681</c:v>
                </c:pt>
                <c:pt idx="197">
                  <c:v>0.98951503020040188</c:v>
                </c:pt>
                <c:pt idx="198">
                  <c:v>0.99493923826148811</c:v>
                </c:pt>
                <c:pt idx="199">
                  <c:v>0.99894615554892618</c:v>
                </c:pt>
              </c:numCache>
            </c:numRef>
          </c:xVal>
          <c:yVal>
            <c:numRef>
              <c:f>Генерация!$F$18:$F$217</c:f>
              <c:numCache>
                <c:formatCode>0.0000</c:formatCode>
                <c:ptCount val="200"/>
                <c:pt idx="0">
                  <c:v>1.1024813612653561E-2</c:v>
                </c:pt>
                <c:pt idx="1">
                  <c:v>2.5315849478914458E-2</c:v>
                </c:pt>
                <c:pt idx="2">
                  <c:v>3.7258673657910281E-2</c:v>
                </c:pt>
                <c:pt idx="3">
                  <c:v>4.8057397343221182E-2</c:v>
                </c:pt>
                <c:pt idx="4">
                  <c:v>5.8117438741613389E-2</c:v>
                </c:pt>
                <c:pt idx="5">
                  <c:v>6.764089591342054E-2</c:v>
                </c:pt>
                <c:pt idx="6">
                  <c:v>7.6747614072943823E-2</c:v>
                </c:pt>
                <c:pt idx="7">
                  <c:v>8.5516296263109651E-2</c:v>
                </c:pt>
                <c:pt idx="8">
                  <c:v>9.4002260719858843E-2</c:v>
                </c:pt>
                <c:pt idx="9">
                  <c:v>0.10224633054716112</c:v>
                </c:pt>
                <c:pt idx="10">
                  <c:v>0.11027975934662596</c:v>
                </c:pt>
                <c:pt idx="11">
                  <c:v>0.11812717192126398</c:v>
                </c:pt>
                <c:pt idx="12">
                  <c:v>0.12580842372857995</c:v>
                </c:pt>
                <c:pt idx="13">
                  <c:v>0.13333983159425192</c:v>
                </c:pt>
                <c:pt idx="14">
                  <c:v>0.14073501919940129</c:v>
                </c:pt>
                <c:pt idx="15">
                  <c:v>0.14800551620417485</c:v>
                </c:pt>
                <c:pt idx="16">
                  <c:v>0.15516119406688086</c:v>
                </c:pt>
                <c:pt idx="17">
                  <c:v>0.16221059027150295</c:v>
                </c:pt>
                <c:pt idx="18">
                  <c:v>0.16916115427888509</c:v>
                </c:pt>
                <c:pt idx="19">
                  <c:v>0.17601943730666758</c:v>
                </c:pt>
                <c:pt idx="20">
                  <c:v>0.18279124098699082</c:v>
                </c:pt>
                <c:pt idx="21">
                  <c:v>0.18948173538182703</c:v>
                </c:pt>
                <c:pt idx="22">
                  <c:v>0.19609555380200305</c:v>
                </c:pt>
                <c:pt idx="23">
                  <c:v>0.20263686981624746</c:v>
                </c:pt>
                <c:pt idx="24">
                  <c:v>0.20910946041003392</c:v>
                </c:pt>
                <c:pt idx="25">
                  <c:v>0.21551675824803398</c:v>
                </c:pt>
                <c:pt idx="26">
                  <c:v>0.22186189527301875</c:v>
                </c:pt>
                <c:pt idx="27">
                  <c:v>0.22814773934959029</c:v>
                </c:pt>
                <c:pt idx="28">
                  <c:v>0.23437692527444254</c:v>
                </c:pt>
                <c:pt idx="29">
                  <c:v>0.24055188118617449</c:v>
                </c:pt>
                <c:pt idx="30">
                  <c:v>0.24667485118969465</c:v>
                </c:pt>
                <c:pt idx="31">
                  <c:v>0.25274791484390319</c:v>
                </c:pt>
                <c:pt idx="32">
                  <c:v>0.25877300403313724</c:v>
                </c:pt>
                <c:pt idx="33">
                  <c:v>0.26475191764316008</c:v>
                </c:pt>
                <c:pt idx="34">
                  <c:v>0.27068633438427503</c:v>
                </c:pt>
                <c:pt idx="35">
                  <c:v>0.2765778240423194</c:v>
                </c:pt>
                <c:pt idx="36">
                  <c:v>0.28242785738905207</c:v>
                </c:pt>
                <c:pt idx="37">
                  <c:v>0.28823781494395617</c:v>
                </c:pt>
                <c:pt idx="38">
                  <c:v>0.29400899474758901</c:v>
                </c:pt>
                <c:pt idx="39">
                  <c:v>0.29974261928071566</c:v>
                </c:pt>
                <c:pt idx="40">
                  <c:v>0.30543984164229804</c:v>
                </c:pt>
                <c:pt idx="41">
                  <c:v>0.31110175108202415</c:v>
                </c:pt>
                <c:pt idx="42">
                  <c:v>0.31672937796870532</c:v>
                </c:pt>
                <c:pt idx="43">
                  <c:v>0.32232369826394947</c:v>
                </c:pt>
                <c:pt idx="44">
                  <c:v>0.32788563756058214</c:v>
                </c:pt>
                <c:pt idx="45">
                  <c:v>0.33341607473696133</c:v>
                </c:pt>
                <c:pt idx="46">
                  <c:v>0.33891584527133672</c:v>
                </c:pt>
                <c:pt idx="47">
                  <c:v>0.34438574425447777</c:v>
                </c:pt>
                <c:pt idx="48">
                  <c:v>0.34982652913379875</c:v>
                </c:pt>
                <c:pt idx="49">
                  <c:v>0.3552389222179258</c:v>
                </c:pt>
                <c:pt idx="50">
                  <c:v>0.36062361296701828</c:v>
                </c:pt>
                <c:pt idx="51">
                  <c:v>0.36598126009102994</c:v>
                </c:pt>
                <c:pt idx="52">
                  <c:v>0.37131249347541528</c:v>
                </c:pt>
                <c:pt idx="53">
                  <c:v>0.37661791595146543</c:v>
                </c:pt>
                <c:pt idx="54">
                  <c:v>0.38189810492646242</c:v>
                </c:pt>
                <c:pt idx="55">
                  <c:v>0.38715361388710628</c:v>
                </c:pt>
                <c:pt idx="56">
                  <c:v>0.39238497378814763</c:v>
                </c:pt>
                <c:pt idx="57">
                  <c:v>0.39759269433685807</c:v>
                </c:pt>
                <c:pt idx="58">
                  <c:v>0.40277726518280321</c:v>
                </c:pt>
                <c:pt idx="59">
                  <c:v>0.40793915702138822</c:v>
                </c:pt>
                <c:pt idx="60">
                  <c:v>0.41307882261874956</c:v>
                </c:pt>
                <c:pt idx="61">
                  <c:v>0.41819669776478829</c:v>
                </c:pt>
                <c:pt idx="62">
                  <c:v>0.42329320216045596</c:v>
                </c:pt>
                <c:pt idx="63">
                  <c:v>0.4283687402447896</c:v>
                </c:pt>
                <c:pt idx="64">
                  <c:v>0.43342370196665403</c:v>
                </c:pt>
                <c:pt idx="65">
                  <c:v>0.43845846350567313</c:v>
                </c:pt>
                <c:pt idx="66">
                  <c:v>0.44347338794639879</c:v>
                </c:pt>
                <c:pt idx="67">
                  <c:v>0.44846882590939863</c:v>
                </c:pt>
                <c:pt idx="68">
                  <c:v>0.45344511614258681</c:v>
                </c:pt>
                <c:pt idx="69">
                  <c:v>0.45840258607583356</c:v>
                </c:pt>
                <c:pt idx="70">
                  <c:v>0.46334155234161079</c:v>
                </c:pt>
                <c:pt idx="71">
                  <c:v>0.46826232126418743</c:v>
                </c:pt>
                <c:pt idx="72">
                  <c:v>0.47316518931966928</c:v>
                </c:pt>
                <c:pt idx="73">
                  <c:v>0.47805044356897769</c:v>
                </c:pt>
                <c:pt idx="74">
                  <c:v>0.48291836206569327</c:v>
                </c:pt>
                <c:pt idx="75">
                  <c:v>0.48776921424051289</c:v>
                </c:pt>
                <c:pt idx="76">
                  <c:v>0.49260326126394127</c:v>
                </c:pt>
                <c:pt idx="77">
                  <c:v>0.49742075638869149</c:v>
                </c:pt>
                <c:pt idx="78">
                  <c:v>0.50222194527315966</c:v>
                </c:pt>
                <c:pt idx="79">
                  <c:v>0.50700706628722569</c:v>
                </c:pt>
                <c:pt idx="80">
                  <c:v>0.51177635080153194</c:v>
                </c:pt>
                <c:pt idx="81">
                  <c:v>0.51653002346130916</c:v>
                </c:pt>
                <c:pt idx="82">
                  <c:v>0.52126830244572553</c:v>
                </c:pt>
                <c:pt idx="83">
                  <c:v>0.5259913997136717</c:v>
                </c:pt>
                <c:pt idx="84">
                  <c:v>0.5306995212368214</c:v>
                </c:pt>
                <c:pt idx="85">
                  <c:v>0.5353928672207392</c:v>
                </c:pt>
                <c:pt idx="86">
                  <c:v>0.54007163231476019</c:v>
                </c:pt>
                <c:pt idx="87">
                  <c:v>0.54473600581131087</c:v>
                </c:pt>
                <c:pt idx="88">
                  <c:v>0.54938617183528005</c:v>
                </c:pt>
                <c:pt idx="89">
                  <c:v>0.55402230952402809</c:v>
                </c:pt>
                <c:pt idx="90">
                  <c:v>0.55864459319855786</c:v>
                </c:pt>
                <c:pt idx="91">
                  <c:v>0.56325319252635087</c:v>
                </c:pt>
                <c:pt idx="92">
                  <c:v>0.56784827267632454</c:v>
                </c:pt>
                <c:pt idx="93">
                  <c:v>0.57242999446634701</c:v>
                </c:pt>
                <c:pt idx="94">
                  <c:v>0.57699851450370565</c:v>
                </c:pt>
                <c:pt idx="95">
                  <c:v>0.58155398531890212</c:v>
                </c:pt>
                <c:pt idx="96">
                  <c:v>0.58609655549312667</c:v>
                </c:pt>
                <c:pt idx="97">
                  <c:v>0.5906263697797276</c:v>
                </c:pt>
                <c:pt idx="98">
                  <c:v>0.59514356921998757</c:v>
                </c:pt>
                <c:pt idx="99">
                  <c:v>0.59964829125348507</c:v>
                </c:pt>
                <c:pt idx="100">
                  <c:v>0.6041406698232985</c:v>
                </c:pt>
                <c:pt idx="101">
                  <c:v>0.60862083547631163</c:v>
                </c:pt>
                <c:pt idx="102">
                  <c:v>0.61308891545883626</c:v>
                </c:pt>
                <c:pt idx="103">
                  <c:v>0.61754503380777648</c:v>
                </c:pt>
                <c:pt idx="104">
                  <c:v>0.62198931143752367</c:v>
                </c:pt>
                <c:pt idx="105">
                  <c:v>0.62642186622278173</c:v>
                </c:pt>
                <c:pt idx="106">
                  <c:v>0.63084281307748058</c:v>
                </c:pt>
                <c:pt idx="107">
                  <c:v>0.6352522640299515</c:v>
                </c:pt>
                <c:pt idx="108">
                  <c:v>0.63965032829450652</c:v>
                </c:pt>
                <c:pt idx="109">
                  <c:v>0.64403711233956551</c:v>
                </c:pt>
                <c:pt idx="110">
                  <c:v>0.64841271995245731</c:v>
                </c:pt>
                <c:pt idx="111">
                  <c:v>0.65277725230101535</c:v>
                </c:pt>
                <c:pt idx="112">
                  <c:v>0.6571308079920779</c:v>
                </c:pt>
                <c:pt idx="113">
                  <c:v>0.66147348312699672</c:v>
                </c:pt>
                <c:pt idx="114">
                  <c:v>0.6658053713542379</c:v>
                </c:pt>
                <c:pt idx="115">
                  <c:v>0.67012656391917325</c:v>
                </c:pt>
                <c:pt idx="116">
                  <c:v>0.674437149711129</c:v>
                </c:pt>
                <c:pt idx="117">
                  <c:v>0.67873721530775999</c:v>
                </c:pt>
                <c:pt idx="118">
                  <c:v>0.68302684501682098</c:v>
                </c:pt>
                <c:pt idx="119">
                  <c:v>0.68730612091537358</c:v>
                </c:pt>
                <c:pt idx="120">
                  <c:v>0.6915751228864937</c:v>
                </c:pt>
                <c:pt idx="121">
                  <c:v>0.69583392865350191</c:v>
                </c:pt>
                <c:pt idx="122">
                  <c:v>0.70008261381175929</c:v>
                </c:pt>
                <c:pt idx="123">
                  <c:v>0.70432125185804917</c:v>
                </c:pt>
                <c:pt idx="124">
                  <c:v>0.70854991421756397</c:v>
                </c:pt>
                <c:pt idx="125">
                  <c:v>0.71276867026850588</c:v>
                </c:pt>
                <c:pt idx="126">
                  <c:v>0.71697758736430384</c:v>
                </c:pt>
                <c:pt idx="127">
                  <c:v>0.72117673085343981</c:v>
                </c:pt>
                <c:pt idx="128">
                  <c:v>0.72536616409687293</c:v>
                </c:pt>
                <c:pt idx="129">
                  <c:v>0.729545948483035</c:v>
                </c:pt>
                <c:pt idx="130">
                  <c:v>0.73371614344036673</c:v>
                </c:pt>
                <c:pt idx="131">
                  <c:v>0.73787680644735743</c:v>
                </c:pt>
                <c:pt idx="132">
                  <c:v>0.74202799304002742</c:v>
                </c:pt>
                <c:pt idx="133">
                  <c:v>0.74616975681679965</c:v>
                </c:pt>
                <c:pt idx="134">
                  <c:v>0.75030214944068219</c:v>
                </c:pt>
                <c:pt idx="135">
                  <c:v>0.75442522063867234</c:v>
                </c:pt>
                <c:pt idx="136">
                  <c:v>0.75853901819828951</c:v>
                </c:pt>
                <c:pt idx="137">
                  <c:v>0.76264358796111031</c:v>
                </c:pt>
                <c:pt idx="138">
                  <c:v>0.76673897381318901</c:v>
                </c:pt>
                <c:pt idx="139">
                  <c:v>0.77082521767219681</c:v>
                </c:pt>
                <c:pt idx="140">
                  <c:v>0.77490235947112818</c:v>
                </c:pt>
                <c:pt idx="141">
                  <c:v>0.77897043713837066</c:v>
                </c:pt>
                <c:pt idx="142">
                  <c:v>0.78302948657393112</c:v>
                </c:pt>
                <c:pt idx="143">
                  <c:v>0.7870795416215739</c:v>
                </c:pt>
                <c:pt idx="144">
                  <c:v>0.79112063403660349</c:v>
                </c:pt>
                <c:pt idx="145">
                  <c:v>0.79515279344898215</c:v>
                </c:pt>
                <c:pt idx="146">
                  <c:v>0.79917604732144687</c:v>
                </c:pt>
                <c:pt idx="147">
                  <c:v>0.80319042090223913</c:v>
                </c:pt>
                <c:pt idx="148">
                  <c:v>0.8071959371720171</c:v>
                </c:pt>
                <c:pt idx="149">
                  <c:v>0.81119261678446652</c:v>
                </c:pt>
                <c:pt idx="150">
                  <c:v>0.81518047800006455</c:v>
                </c:pt>
                <c:pt idx="151">
                  <c:v>0.81915953661238039</c:v>
                </c:pt>
                <c:pt idx="152">
                  <c:v>0.82312980586622275</c:v>
                </c:pt>
                <c:pt idx="153">
                  <c:v>0.82709129636684497</c:v>
                </c:pt>
                <c:pt idx="154">
                  <c:v>0.83104401597932143</c:v>
                </c:pt>
                <c:pt idx="155">
                  <c:v>0.834987969717088</c:v>
                </c:pt>
                <c:pt idx="156">
                  <c:v>0.83892315961849384</c:v>
                </c:pt>
                <c:pt idx="157">
                  <c:v>0.84284958461006376</c:v>
                </c:pt>
                <c:pt idx="158">
                  <c:v>0.84676724035496875</c:v>
                </c:pt>
                <c:pt idx="159">
                  <c:v>0.85067611908499452</c:v>
                </c:pt>
                <c:pt idx="160">
                  <c:v>0.85457620941403578</c:v>
                </c:pt>
                <c:pt idx="161">
                  <c:v>0.8584674961308475</c:v>
                </c:pt>
                <c:pt idx="162">
                  <c:v>0.86234995996842123</c:v>
                </c:pt>
                <c:pt idx="163">
                  <c:v>0.86622357734694022</c:v>
                </c:pt>
                <c:pt idx="164">
                  <c:v>0.87008832008675918</c:v>
                </c:pt>
                <c:pt idx="165">
                  <c:v>0.87394415508725354</c:v>
                </c:pt>
                <c:pt idx="166">
                  <c:v>0.87779104396666185</c:v>
                </c:pt>
                <c:pt idx="167">
                  <c:v>0.88162894265716885</c:v>
                </c:pt>
                <c:pt idx="168">
                  <c:v>0.88545780094840776</c:v>
                </c:pt>
                <c:pt idx="169">
                  <c:v>0.8892775619712816</c:v>
                </c:pt>
                <c:pt idx="170">
                  <c:v>0.89308816161238036</c:v>
                </c:pt>
                <c:pt idx="171">
                  <c:v>0.89688952784732645</c:v>
                </c:pt>
                <c:pt idx="172">
                  <c:v>0.90068157997889875</c:v>
                </c:pt>
                <c:pt idx="173">
                  <c:v>0.90446422776272439</c:v>
                </c:pt>
                <c:pt idx="174">
                  <c:v>0.9082373703994181</c:v>
                </c:pt>
                <c:pt idx="175">
                  <c:v>0.91200089536710061</c:v>
                </c:pt>
                <c:pt idx="176">
                  <c:v>0.91575467706184144</c:v>
                </c:pt>
                <c:pt idx="177">
                  <c:v>0.91949857520530254</c:v>
                </c:pt>
                <c:pt idx="178">
                  <c:v>0.92323243296801594</c:v>
                </c:pt>
                <c:pt idx="179">
                  <c:v>0.92695607474235431</c:v>
                </c:pt>
                <c:pt idx="180">
                  <c:v>0.93066930347998333</c:v>
                </c:pt>
                <c:pt idx="181">
                  <c:v>0.93437189748239402</c:v>
                </c:pt>
                <c:pt idx="182">
                  <c:v>0.93806360649702469</c:v>
                </c:pt>
                <c:pt idx="183">
                  <c:v>0.94174414692095865</c:v>
                </c:pt>
                <c:pt idx="184">
                  <c:v>0.94541319584222072</c:v>
                </c:pt>
                <c:pt idx="185">
                  <c:v>0.94907038354422513</c:v>
                </c:pt>
                <c:pt idx="186">
                  <c:v>0.95271528394396499</c:v>
                </c:pt>
                <c:pt idx="187">
                  <c:v>0.95634740219910008</c:v>
                </c:pt>
                <c:pt idx="188">
                  <c:v>0.959966158351506</c:v>
                </c:pt>
                <c:pt idx="189">
                  <c:v>0.96357086528276681</c:v>
                </c:pt>
                <c:pt idx="190">
                  <c:v>0.96716069826846651</c:v>
                </c:pt>
                <c:pt idx="191">
                  <c:v>0.9707346516965063</c:v>
                </c:pt>
                <c:pt idx="192">
                  <c:v>0.97429147536314076</c:v>
                </c:pt>
                <c:pt idx="193">
                  <c:v>0.97782957663310754</c:v>
                </c:pt>
                <c:pt idx="194">
                  <c:v>0.98134686191664233</c:v>
                </c:pt>
                <c:pt idx="195">
                  <c:v>0.98484046136600512</c:v>
                </c:pt>
                <c:pt idx="196">
                  <c:v>0.98830620355096288</c:v>
                </c:pt>
                <c:pt idx="197">
                  <c:v>0.99173746651034822</c:v>
                </c:pt>
                <c:pt idx="198">
                  <c:v>0.99512204377288005</c:v>
                </c:pt>
                <c:pt idx="199">
                  <c:v>0.99842859623596925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58-486C-814A-366F04E2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582848"/>
        <c:axId val="139777536"/>
      </c:scatterChart>
      <c:valAx>
        <c:axId val="13958284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90418124934383204"/>
              <c:y val="6.666159286551104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ru-RU"/>
          </a:p>
        </c:txPr>
        <c:crossAx val="139777536"/>
        <c:crosses val="autoZero"/>
        <c:crossBetween val="midCat"/>
      </c:valAx>
      <c:valAx>
        <c:axId val="139777536"/>
        <c:scaling>
          <c:orientation val="minMax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spPr>
          <a:ln w="22225"/>
        </c:spPr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ru-RU"/>
          </a:p>
        </c:txPr>
        <c:crossAx val="139582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L$6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4</xdr:row>
      <xdr:rowOff>104775</xdr:rowOff>
    </xdr:from>
    <xdr:to>
      <xdr:col>9</xdr:col>
      <xdr:colOff>381000</xdr:colOff>
      <xdr:row>4</xdr:row>
      <xdr:rowOff>790575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076325"/>
          <a:ext cx="71247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0</xdr:rowOff>
    </xdr:from>
    <xdr:to>
      <xdr:col>16</xdr:col>
      <xdr:colOff>0</xdr:colOff>
      <xdr:row>38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50</xdr:row>
      <xdr:rowOff>0</xdr:rowOff>
    </xdr:from>
    <xdr:to>
      <xdr:col>16</xdr:col>
      <xdr:colOff>0</xdr:colOff>
      <xdr:row>67</xdr:row>
      <xdr:rowOff>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68</xdr:row>
      <xdr:rowOff>0</xdr:rowOff>
    </xdr:from>
    <xdr:to>
      <xdr:col>16</xdr:col>
      <xdr:colOff>0</xdr:colOff>
      <xdr:row>84</xdr:row>
      <xdr:rowOff>0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0</xdr:rowOff>
        </xdr:from>
        <xdr:to>
          <xdr:col>11</xdr:col>
          <xdr:colOff>0</xdr:colOff>
          <xdr:row>8</xdr:row>
          <xdr:rowOff>171450</xdr:rowOff>
        </xdr:to>
        <xdr:sp macro="" textlink="">
          <xdr:nvSpPr>
            <xdr:cNvPr id="2049" name="Group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Отобразить График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</xdr:row>
          <xdr:rowOff>0</xdr:rowOff>
        </xdr:from>
        <xdr:to>
          <xdr:col>10</xdr:col>
          <xdr:colOff>85725</xdr:colOff>
          <xdr:row>7</xdr:row>
          <xdr:rowOff>28575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Функции распределения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7</xdr:row>
          <xdr:rowOff>38100</xdr:rowOff>
        </xdr:from>
        <xdr:to>
          <xdr:col>10</xdr:col>
          <xdr:colOff>85725</xdr:colOff>
          <xdr:row>8</xdr:row>
          <xdr:rowOff>66675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Плотности распределения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161926</xdr:rowOff>
    </xdr:from>
    <xdr:to>
      <xdr:col>15</xdr:col>
      <xdr:colOff>0</xdr:colOff>
      <xdr:row>15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beta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vk.com/excel2ru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://excel2.ru/articles/beta-raspredelenie-nepreryvnye-raspredeleniya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cel2.ru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J2" sqref="J2"/>
    </sheetView>
  </sheetViews>
  <sheetFormatPr defaultRowHeight="12.75" x14ac:dyDescent="0.2"/>
  <cols>
    <col min="1" max="1" width="15.42578125" style="4" customWidth="1"/>
    <col min="2" max="2" width="10.85546875" style="4" customWidth="1"/>
    <col min="3" max="3" width="11.7109375" style="4" customWidth="1"/>
    <col min="4" max="4" width="11.140625" style="4" customWidth="1"/>
    <col min="5" max="6" width="10.85546875" style="4" customWidth="1"/>
    <col min="7" max="10" width="10.7109375" style="4" customWidth="1"/>
    <col min="11" max="261" width="9.140625" style="4"/>
    <col min="262" max="262" width="10" style="4" customWidth="1"/>
    <col min="263" max="342" width="9.140625" style="4"/>
    <col min="343" max="343" width="8.5703125" style="4" customWidth="1"/>
    <col min="344" max="16384" width="9.140625" style="4"/>
  </cols>
  <sheetData>
    <row r="1" spans="1:10" ht="26.25" x14ac:dyDescent="0.2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</row>
    <row r="2" spans="1:10" ht="15.75" x14ac:dyDescent="0.25">
      <c r="A2" s="5" t="s">
        <v>8</v>
      </c>
      <c r="B2" s="6"/>
      <c r="C2" s="6"/>
      <c r="D2" s="6"/>
      <c r="E2" s="6"/>
      <c r="F2" s="6"/>
      <c r="G2" s="6"/>
      <c r="H2" s="6"/>
      <c r="I2" s="6"/>
      <c r="J2" s="72" t="s">
        <v>73</v>
      </c>
    </row>
    <row r="3" spans="1:10" ht="18.75" x14ac:dyDescent="0.2">
      <c r="A3" s="7" t="s">
        <v>45</v>
      </c>
      <c r="B3" s="7"/>
      <c r="C3" s="7"/>
      <c r="D3" s="7"/>
      <c r="E3" s="7"/>
      <c r="F3" s="7"/>
      <c r="G3" s="7"/>
      <c r="H3" s="7"/>
      <c r="I3" s="7"/>
      <c r="J3" s="7"/>
    </row>
    <row r="4" spans="1:10" ht="15.75" x14ac:dyDescent="0.25">
      <c r="A4" s="21" t="s">
        <v>46</v>
      </c>
      <c r="B4" s="9"/>
      <c r="C4" s="9"/>
      <c r="D4" s="9"/>
      <c r="E4" s="9"/>
      <c r="F4" s="9"/>
      <c r="G4" s="9"/>
      <c r="H4" s="9"/>
      <c r="I4" s="9"/>
      <c r="J4" s="9"/>
    </row>
    <row r="5" spans="1:10" ht="73.5" customHeight="1" x14ac:dyDescent="0.2"/>
    <row r="6" spans="1:10" x14ac:dyDescent="0.2">
      <c r="A6" s="12" t="s">
        <v>17</v>
      </c>
      <c r="B6" s="12" t="s">
        <v>9</v>
      </c>
      <c r="C6" s="41"/>
    </row>
    <row r="7" spans="1:10" x14ac:dyDescent="0.2">
      <c r="A7" s="13" t="s">
        <v>27</v>
      </c>
      <c r="B7" s="14">
        <v>2</v>
      </c>
      <c r="C7" s="4" t="s">
        <v>26</v>
      </c>
    </row>
    <row r="8" spans="1:10" x14ac:dyDescent="0.2">
      <c r="A8" s="13" t="s">
        <v>28</v>
      </c>
      <c r="B8" s="14">
        <v>5</v>
      </c>
      <c r="C8" s="4" t="s">
        <v>25</v>
      </c>
    </row>
    <row r="9" spans="1:10" x14ac:dyDescent="0.2">
      <c r="A9" s="13" t="s">
        <v>47</v>
      </c>
      <c r="B9" s="14">
        <v>0</v>
      </c>
      <c r="C9" s="4" t="s">
        <v>49</v>
      </c>
    </row>
    <row r="10" spans="1:10" x14ac:dyDescent="0.2">
      <c r="A10" s="13" t="s">
        <v>48</v>
      </c>
      <c r="B10" s="14">
        <v>1</v>
      </c>
      <c r="C10" s="4" t="s">
        <v>50</v>
      </c>
    </row>
    <row r="12" spans="1:10" x14ac:dyDescent="0.2">
      <c r="A12" s="13" t="s">
        <v>3</v>
      </c>
      <c r="B12" s="57">
        <v>0.5</v>
      </c>
      <c r="C12" s="4" t="s">
        <v>53</v>
      </c>
    </row>
    <row r="13" spans="1:10" x14ac:dyDescent="0.2">
      <c r="A13" s="13" t="str">
        <f>"p(X="&amp;B12&amp;")"</f>
        <v>p(X=0,5)</v>
      </c>
      <c r="B13" s="13">
        <f>_xlfn.BETA.DIST(B12,альфа,бета,FALSE,A,B)</f>
        <v>0.93749999999999956</v>
      </c>
      <c r="C13" s="4" t="s">
        <v>52</v>
      </c>
    </row>
    <row r="14" spans="1:10" x14ac:dyDescent="0.2">
      <c r="A14" s="19" t="s">
        <v>51</v>
      </c>
      <c r="B14" s="15"/>
    </row>
    <row r="15" spans="1:10" x14ac:dyDescent="0.2">
      <c r="A15" s="19"/>
      <c r="B15" s="15"/>
    </row>
    <row r="16" spans="1:10" ht="15.75" x14ac:dyDescent="0.25">
      <c r="A16" s="8" t="s">
        <v>10</v>
      </c>
      <c r="B16" s="9"/>
      <c r="C16" s="9"/>
      <c r="D16" s="9"/>
      <c r="E16" s="9"/>
      <c r="F16" s="9"/>
      <c r="G16" s="9"/>
      <c r="H16" s="9"/>
      <c r="I16" s="9"/>
      <c r="J16" s="9"/>
    </row>
    <row r="17" spans="1:12" ht="5.25" customHeight="1" x14ac:dyDescent="0.2"/>
    <row r="18" spans="1:12" ht="26.25" x14ac:dyDescent="0.25">
      <c r="A18" s="16" t="s">
        <v>11</v>
      </c>
      <c r="B18" s="17">
        <f>A+(B-A)*(альфа/(альфа+бета))</f>
        <v>0.2857142857142857</v>
      </c>
      <c r="C18"/>
      <c r="G18" s="24"/>
    </row>
    <row r="19" spans="1:12" ht="15" x14ac:dyDescent="0.25">
      <c r="A19" s="13" t="s">
        <v>12</v>
      </c>
      <c r="B19" s="17">
        <f>(((B-A)^2)*альфа*бета)/(((альфа+бета))^2*(альфа+бета+1))</f>
        <v>2.5510204081632654E-2</v>
      </c>
      <c r="C19" s="4" t="s">
        <v>24</v>
      </c>
      <c r="E19"/>
      <c r="F19"/>
      <c r="G19"/>
    </row>
    <row r="20" spans="1:12" ht="26.25" x14ac:dyDescent="0.25">
      <c r="A20" s="16" t="s">
        <v>22</v>
      </c>
      <c r="B20" s="17">
        <f>SQRT(B19)</f>
        <v>0.15971914124998499</v>
      </c>
      <c r="C20" s="18"/>
      <c r="E20"/>
    </row>
    <row r="21" spans="1:12" ht="15" x14ac:dyDescent="0.25">
      <c r="A21" s="13" t="s">
        <v>6</v>
      </c>
      <c r="B21" s="61">
        <f>A+(B-A)*(альфа-1)/(альфа+бета-2)</f>
        <v>0.2</v>
      </c>
      <c r="C21" s="18" t="s">
        <v>54</v>
      </c>
      <c r="E21"/>
    </row>
    <row r="22" spans="1:12" ht="17.25" x14ac:dyDescent="0.2">
      <c r="A22" s="15"/>
      <c r="B22" s="15"/>
      <c r="L22" s="52"/>
    </row>
    <row r="23" spans="1:12" ht="17.25" x14ac:dyDescent="0.2">
      <c r="A23" s="8" t="s">
        <v>58</v>
      </c>
      <c r="B23" s="8"/>
      <c r="C23" s="10"/>
      <c r="D23" s="10"/>
      <c r="E23" s="10"/>
      <c r="F23" s="10"/>
      <c r="G23" s="10"/>
      <c r="H23" s="11"/>
      <c r="I23" s="11"/>
      <c r="J23" s="11"/>
      <c r="L23" s="52"/>
    </row>
    <row r="24" spans="1:12" x14ac:dyDescent="0.2">
      <c r="A24" s="19" t="s">
        <v>16</v>
      </c>
    </row>
    <row r="26" spans="1:12" x14ac:dyDescent="0.2">
      <c r="B26" s="20" t="s">
        <v>55</v>
      </c>
      <c r="C26" s="20"/>
      <c r="D26" s="50" t="s">
        <v>56</v>
      </c>
      <c r="E26" s="50" t="s">
        <v>57</v>
      </c>
      <c r="G26" s="12" t="s">
        <v>59</v>
      </c>
    </row>
    <row r="27" spans="1:12" x14ac:dyDescent="0.2">
      <c r="A27" s="12" t="s">
        <v>13</v>
      </c>
      <c r="B27" s="12" t="s">
        <v>14</v>
      </c>
      <c r="C27" s="12" t="s">
        <v>29</v>
      </c>
      <c r="D27" s="12" t="s">
        <v>14</v>
      </c>
      <c r="E27" s="12" t="s">
        <v>29</v>
      </c>
      <c r="G27" s="13">
        <f>(1/(B-A))*EXP(GAMMALN(альфа+бета))/EXP(GAMMALN(альфа))/EXP(GAMMALN(бета))</f>
        <v>30</v>
      </c>
    </row>
    <row r="28" spans="1:12" x14ac:dyDescent="0.2">
      <c r="A28" s="17">
        <f>A</f>
        <v>0</v>
      </c>
      <c r="B28" s="22">
        <f t="shared" ref="B28:B43" si="0">_xlfn.BETA.DIST(A28,альфа,бета,TRUE,A,B)</f>
        <v>0</v>
      </c>
      <c r="C28" s="22">
        <f t="shared" ref="C28:C43" si="1">_xlfn.BETA.DIST(A28,альфа,бета,FALSE,A,B)</f>
        <v>0</v>
      </c>
      <c r="D28" s="22">
        <f t="shared" ref="D28:D43" si="2">BETADIST($A28,альфа,бета,A,B)</f>
        <v>0</v>
      </c>
      <c r="E28" s="22">
        <f t="shared" ref="E28:E43" si="3">$G$27*((A28-A)/(B-A))^(альфа-1)*((B-A28)/(B-A))^(бета-1)</f>
        <v>0</v>
      </c>
      <c r="K28" s="23"/>
    </row>
    <row r="29" spans="1:12" x14ac:dyDescent="0.2">
      <c r="A29" s="17">
        <f t="shared" ref="A29:A43" si="4">A28+(B-A)/15</f>
        <v>6.6666666666666666E-2</v>
      </c>
      <c r="B29" s="22">
        <f t="shared" si="0"/>
        <v>5.5672537722908089E-2</v>
      </c>
      <c r="C29" s="22">
        <f t="shared" si="1"/>
        <v>1.517669135802469</v>
      </c>
      <c r="D29" s="22">
        <f t="shared" si="2"/>
        <v>5.5672537722908089E-2</v>
      </c>
      <c r="E29" s="22">
        <f t="shared" si="3"/>
        <v>1.5176691358024694</v>
      </c>
      <c r="K29" s="23"/>
    </row>
    <row r="30" spans="1:12" x14ac:dyDescent="0.2">
      <c r="A30" s="17">
        <f t="shared" si="4"/>
        <v>0.13333333333333333</v>
      </c>
      <c r="B30" s="22">
        <f t="shared" si="0"/>
        <v>0.18509080932784638</v>
      </c>
      <c r="C30" s="22">
        <f t="shared" si="1"/>
        <v>2.2566716049382713</v>
      </c>
      <c r="D30" s="22">
        <f t="shared" si="2"/>
        <v>0.18509080932784638</v>
      </c>
      <c r="E30" s="22">
        <f t="shared" si="3"/>
        <v>2.2566716049382718</v>
      </c>
      <c r="K30" s="23"/>
    </row>
    <row r="31" spans="1:12" x14ac:dyDescent="0.2">
      <c r="A31" s="17">
        <f t="shared" si="4"/>
        <v>0.2</v>
      </c>
      <c r="B31" s="22">
        <f t="shared" si="0"/>
        <v>0.34464</v>
      </c>
      <c r="C31" s="22">
        <f t="shared" si="1"/>
        <v>2.4575999999999998</v>
      </c>
      <c r="D31" s="22">
        <f t="shared" si="2"/>
        <v>0.34464</v>
      </c>
      <c r="E31" s="22">
        <f t="shared" si="3"/>
        <v>2.4576000000000011</v>
      </c>
      <c r="K31" s="23"/>
    </row>
    <row r="32" spans="1:12" x14ac:dyDescent="0.2">
      <c r="A32" s="17">
        <f t="shared" si="4"/>
        <v>0.26666666666666666</v>
      </c>
      <c r="B32" s="22">
        <f t="shared" si="0"/>
        <v>0.50513821673525372</v>
      </c>
      <c r="C32" s="22">
        <f t="shared" si="1"/>
        <v>2.3136395061728394</v>
      </c>
      <c r="D32" s="22">
        <f t="shared" si="2"/>
        <v>0.50513821673525372</v>
      </c>
      <c r="E32" s="22">
        <f t="shared" si="3"/>
        <v>2.3136395061728408</v>
      </c>
      <c r="K32" s="23"/>
    </row>
    <row r="33" spans="1:11" x14ac:dyDescent="0.2">
      <c r="A33" s="17">
        <f t="shared" si="4"/>
        <v>0.33333333333333331</v>
      </c>
      <c r="B33" s="22">
        <f t="shared" si="0"/>
        <v>0.64883401920438943</v>
      </c>
      <c r="C33" s="22">
        <f t="shared" si="1"/>
        <v>1.9753086419753088</v>
      </c>
      <c r="D33" s="22">
        <f t="shared" si="2"/>
        <v>0.64883401920438943</v>
      </c>
      <c r="E33" s="22">
        <f t="shared" si="3"/>
        <v>1.9753086419753094</v>
      </c>
      <c r="K33" s="23"/>
    </row>
    <row r="34" spans="1:11" x14ac:dyDescent="0.2">
      <c r="A34" s="17">
        <f t="shared" si="4"/>
        <v>0.39999999999999997</v>
      </c>
      <c r="B34" s="22">
        <f t="shared" si="0"/>
        <v>0.76671999999999985</v>
      </c>
      <c r="C34" s="22">
        <f t="shared" si="1"/>
        <v>1.5552000000000006</v>
      </c>
      <c r="D34" s="22">
        <f t="shared" si="2"/>
        <v>0.76671999999999985</v>
      </c>
      <c r="E34" s="22">
        <f t="shared" si="3"/>
        <v>1.5552000000000006</v>
      </c>
      <c r="K34" s="23"/>
    </row>
    <row r="35" spans="1:11" x14ac:dyDescent="0.2">
      <c r="A35" s="17">
        <f t="shared" si="4"/>
        <v>0.46666666666666662</v>
      </c>
      <c r="B35" s="22">
        <f t="shared" si="0"/>
        <v>0.85616241426611794</v>
      </c>
      <c r="C35" s="22">
        <f t="shared" si="1"/>
        <v>1.1327209876543214</v>
      </c>
      <c r="D35" s="22">
        <f t="shared" si="2"/>
        <v>0.85616241426611794</v>
      </c>
      <c r="E35" s="22">
        <f t="shared" si="3"/>
        <v>1.1327209876543216</v>
      </c>
      <c r="K35" s="23"/>
    </row>
    <row r="36" spans="1:11" x14ac:dyDescent="0.2">
      <c r="A36" s="17">
        <f t="shared" si="4"/>
        <v>0.53333333333333333</v>
      </c>
      <c r="B36" s="22">
        <f t="shared" si="0"/>
        <v>0.91884685871056238</v>
      </c>
      <c r="C36" s="22">
        <f t="shared" si="1"/>
        <v>0.75883456790123482</v>
      </c>
      <c r="D36" s="22">
        <f t="shared" si="2"/>
        <v>0.91884685871056238</v>
      </c>
      <c r="E36" s="22">
        <f t="shared" si="3"/>
        <v>0.75883456790123471</v>
      </c>
      <c r="K36" s="23"/>
    </row>
    <row r="37" spans="1:11" x14ac:dyDescent="0.2">
      <c r="A37" s="17">
        <f t="shared" si="4"/>
        <v>0.6</v>
      </c>
      <c r="B37" s="22">
        <f t="shared" si="0"/>
        <v>0.95904</v>
      </c>
      <c r="C37" s="22">
        <f t="shared" si="1"/>
        <v>0.46080000000000004</v>
      </c>
      <c r="D37" s="22">
        <f t="shared" si="2"/>
        <v>0.95904</v>
      </c>
      <c r="E37" s="22">
        <f t="shared" si="3"/>
        <v>0.46080000000000021</v>
      </c>
      <c r="K37" s="23"/>
    </row>
    <row r="38" spans="1:11" x14ac:dyDescent="0.2">
      <c r="A38" s="17">
        <f t="shared" si="4"/>
        <v>0.66666666666666663</v>
      </c>
      <c r="B38" s="22">
        <f t="shared" si="0"/>
        <v>0.9821673525377228</v>
      </c>
      <c r="C38" s="22">
        <f t="shared" si="1"/>
        <v>0.24691358024691376</v>
      </c>
      <c r="D38" s="22">
        <f t="shared" si="2"/>
        <v>0.9821673525377228</v>
      </c>
      <c r="E38" s="22">
        <f t="shared" si="3"/>
        <v>0.24691358024691368</v>
      </c>
      <c r="K38" s="23"/>
    </row>
    <row r="39" spans="1:11" x14ac:dyDescent="0.2">
      <c r="A39" s="17">
        <f t="shared" si="4"/>
        <v>0.73333333333333328</v>
      </c>
      <c r="B39" s="22">
        <f t="shared" si="0"/>
        <v>0.99370710562414266</v>
      </c>
      <c r="C39" s="22">
        <f t="shared" si="1"/>
        <v>0.11124938271604942</v>
      </c>
      <c r="D39" s="22">
        <f t="shared" si="2"/>
        <v>0.99370710562414266</v>
      </c>
      <c r="E39" s="22">
        <f t="shared" si="3"/>
        <v>0.11124938271604946</v>
      </c>
    </row>
    <row r="40" spans="1:11" x14ac:dyDescent="0.2">
      <c r="A40" s="17">
        <f t="shared" si="4"/>
        <v>0.79999999999999993</v>
      </c>
      <c r="B40" s="22">
        <f t="shared" si="0"/>
        <v>0.99839999999999995</v>
      </c>
      <c r="C40" s="22">
        <f t="shared" si="1"/>
        <v>3.840000000000008E-2</v>
      </c>
      <c r="D40" s="22">
        <f t="shared" si="2"/>
        <v>0.99839999999999995</v>
      </c>
      <c r="E40" s="22">
        <f t="shared" si="3"/>
        <v>3.8400000000000045E-2</v>
      </c>
    </row>
    <row r="41" spans="1:11" x14ac:dyDescent="0.2">
      <c r="A41" s="17">
        <f t="shared" si="4"/>
        <v>0.86666666666666659</v>
      </c>
      <c r="B41" s="22">
        <f t="shared" si="0"/>
        <v>0.99977525377229082</v>
      </c>
      <c r="C41" s="22">
        <f t="shared" si="1"/>
        <v>8.2172839506173025E-3</v>
      </c>
      <c r="D41" s="22">
        <f t="shared" si="2"/>
        <v>0.99977525377229082</v>
      </c>
      <c r="E41" s="22">
        <f t="shared" si="3"/>
        <v>8.2172839506173025E-3</v>
      </c>
    </row>
    <row r="42" spans="1:11" x14ac:dyDescent="0.2">
      <c r="A42" s="17">
        <f t="shared" si="4"/>
        <v>0.93333333333333324</v>
      </c>
      <c r="B42" s="22">
        <f t="shared" si="0"/>
        <v>0.99999253772290808</v>
      </c>
      <c r="C42" s="22">
        <f t="shared" si="1"/>
        <v>5.5308641975308976E-4</v>
      </c>
      <c r="D42" s="22">
        <f t="shared" si="2"/>
        <v>0.99999253772290808</v>
      </c>
      <c r="E42" s="22">
        <f t="shared" si="3"/>
        <v>5.5308641975308954E-4</v>
      </c>
    </row>
    <row r="43" spans="1:11" x14ac:dyDescent="0.2">
      <c r="A43" s="17">
        <f t="shared" si="4"/>
        <v>0.99999999999999989</v>
      </c>
      <c r="B43" s="22">
        <f t="shared" si="0"/>
        <v>1</v>
      </c>
      <c r="C43" s="22">
        <f t="shared" si="1"/>
        <v>4.5578725179647363E-63</v>
      </c>
      <c r="D43" s="22">
        <f t="shared" si="2"/>
        <v>1</v>
      </c>
      <c r="E43" s="22">
        <f t="shared" si="3"/>
        <v>4.5578725179647029E-63</v>
      </c>
    </row>
  </sheetData>
  <conditionalFormatting sqref="B12">
    <cfRule type="cellIs" dxfId="0" priority="1" operator="between">
      <formula>$B$9</formula>
      <formula>$B$10</formula>
    </cfRule>
  </conditionalFormatting>
  <hyperlinks>
    <hyperlink ref="A1:E1" r:id="rId1" display="Файл скачан с сайта excel2.ru &gt;&gt;&gt;"/>
    <hyperlink ref="A2" r:id="rId2"/>
    <hyperlink ref="J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2"/>
  <sheetViews>
    <sheetView zoomScaleNormal="100" workbookViewId="0">
      <selection activeCell="P2" sqref="P2"/>
    </sheetView>
  </sheetViews>
  <sheetFormatPr defaultRowHeight="15" x14ac:dyDescent="0.25"/>
  <cols>
    <col min="1" max="1" width="17.42578125" customWidth="1"/>
    <col min="2" max="7" width="10.28515625" customWidth="1"/>
    <col min="8" max="8" width="2.7109375" customWidth="1"/>
    <col min="9" max="9" width="14.5703125" bestFit="1" customWidth="1"/>
  </cols>
  <sheetData>
    <row r="1" spans="1:16" ht="26.25" x14ac:dyDescent="0.25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5.75" x14ac:dyDescent="0.25">
      <c r="A2" s="5" t="s">
        <v>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2" t="s">
        <v>73</v>
      </c>
    </row>
    <row r="3" spans="1:16" ht="18.75" x14ac:dyDescent="0.25">
      <c r="A3" s="7" t="str">
        <f>Пример!A3</f>
        <v>Бета-распределение. Непрерывные распределения в MS EXCEL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8.75" x14ac:dyDescent="0.25">
      <c r="A4" s="49" t="s">
        <v>18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5.75" x14ac:dyDescent="0.25">
      <c r="A5" s="26"/>
      <c r="B5" s="26"/>
      <c r="C5" s="26"/>
      <c r="D5" s="26"/>
      <c r="E5" s="26"/>
      <c r="F5" s="26"/>
      <c r="G5" s="26"/>
      <c r="H5" s="26"/>
    </row>
    <row r="6" spans="1:16" x14ac:dyDescent="0.25">
      <c r="A6" s="12" t="s">
        <v>17</v>
      </c>
      <c r="B6" s="12" t="s">
        <v>30</v>
      </c>
      <c r="C6" s="12" t="s">
        <v>31</v>
      </c>
      <c r="D6" s="12" t="s">
        <v>32</v>
      </c>
      <c r="E6" s="12" t="s">
        <v>33</v>
      </c>
      <c r="F6" s="12" t="s">
        <v>60</v>
      </c>
      <c r="G6" s="12" t="s">
        <v>69</v>
      </c>
      <c r="H6" s="4"/>
      <c r="L6">
        <v>2</v>
      </c>
      <c r="N6" s="12" t="s">
        <v>17</v>
      </c>
    </row>
    <row r="7" spans="1:16" x14ac:dyDescent="0.25">
      <c r="A7" s="13" t="s">
        <v>27</v>
      </c>
      <c r="B7" s="14">
        <v>0.5</v>
      </c>
      <c r="C7" s="14">
        <v>3</v>
      </c>
      <c r="D7" s="14">
        <v>1</v>
      </c>
      <c r="E7" s="14">
        <v>2</v>
      </c>
      <c r="F7" s="14">
        <v>5</v>
      </c>
      <c r="G7" s="14">
        <v>2</v>
      </c>
      <c r="H7" s="4"/>
      <c r="L7">
        <f>2-L6</f>
        <v>0</v>
      </c>
      <c r="N7" s="13" t="s">
        <v>27</v>
      </c>
      <c r="O7" s="4" t="s">
        <v>26</v>
      </c>
    </row>
    <row r="8" spans="1:16" x14ac:dyDescent="0.25">
      <c r="A8" s="13" t="s">
        <v>28</v>
      </c>
      <c r="B8" s="14">
        <v>0.5</v>
      </c>
      <c r="C8" s="14">
        <v>1</v>
      </c>
      <c r="D8" s="14">
        <v>3</v>
      </c>
      <c r="E8" s="14">
        <v>2</v>
      </c>
      <c r="F8" s="14">
        <v>2</v>
      </c>
      <c r="G8" s="14">
        <v>5</v>
      </c>
      <c r="H8" s="4"/>
      <c r="N8" s="13" t="s">
        <v>28</v>
      </c>
      <c r="O8" s="4" t="s">
        <v>25</v>
      </c>
    </row>
    <row r="9" spans="1:16" x14ac:dyDescent="0.25">
      <c r="A9" s="13" t="s">
        <v>47</v>
      </c>
      <c r="B9" s="14">
        <v>0</v>
      </c>
      <c r="C9" s="4"/>
      <c r="D9" s="4"/>
      <c r="E9" s="4"/>
      <c r="F9" s="4"/>
      <c r="G9" s="4"/>
      <c r="H9" s="4"/>
      <c r="N9" s="13" t="s">
        <v>47</v>
      </c>
      <c r="O9" s="4" t="s">
        <v>49</v>
      </c>
    </row>
    <row r="10" spans="1:16" x14ac:dyDescent="0.25">
      <c r="A10" s="13" t="s">
        <v>48</v>
      </c>
      <c r="B10" s="14">
        <v>1</v>
      </c>
      <c r="C10" s="4"/>
      <c r="D10" s="4"/>
      <c r="E10" s="4"/>
      <c r="F10" s="4"/>
      <c r="G10" s="4"/>
      <c r="H10" s="4"/>
      <c r="N10" s="13" t="s">
        <v>48</v>
      </c>
      <c r="O10" s="4" t="s">
        <v>50</v>
      </c>
    </row>
    <row r="11" spans="1:16" x14ac:dyDescent="0.25">
      <c r="A11" s="4"/>
      <c r="B11" s="4"/>
      <c r="C11" s="4"/>
      <c r="D11" s="4"/>
      <c r="E11" s="4"/>
      <c r="F11" s="4"/>
      <c r="G11" s="4"/>
      <c r="H11" s="4"/>
      <c r="N11" s="15"/>
      <c r="O11" s="4"/>
    </row>
    <row r="12" spans="1:16" ht="26.25" x14ac:dyDescent="0.25">
      <c r="A12" s="16" t="s">
        <v>20</v>
      </c>
      <c r="B12" s="17">
        <f>$B$9+($B$10-$B$9)*(B7/(B7+B8))</f>
        <v>0.5</v>
      </c>
      <c r="C12" s="17">
        <f t="shared" ref="C12:E12" si="0">$B$9+($B$10-$B$9)*(C7/(C7+C8))</f>
        <v>0.75</v>
      </c>
      <c r="D12" s="17">
        <f t="shared" si="0"/>
        <v>0.25</v>
      </c>
      <c r="E12" s="17">
        <f t="shared" si="0"/>
        <v>0.5</v>
      </c>
      <c r="F12" s="17">
        <f t="shared" ref="F12:G12" si="1">$B$9+($B$10-$B$9)*(F7/(F7+F8))</f>
        <v>0.7142857142857143</v>
      </c>
      <c r="G12" s="17">
        <f t="shared" si="1"/>
        <v>0.2857142857142857</v>
      </c>
      <c r="H12" s="4"/>
    </row>
    <row r="13" spans="1:16" x14ac:dyDescent="0.25">
      <c r="A13" s="13" t="s">
        <v>12</v>
      </c>
      <c r="B13" s="17">
        <f>((($B$10-$B$9)^2)*B7*B8)/(((B7+B8))^2*(B7+B8+1))</f>
        <v>0.125</v>
      </c>
      <c r="C13" s="17">
        <f t="shared" ref="C13:E13" si="2">((($B$10-$B$9)^2)*C7*C8)/(((C7+C8))^2*(C7+C8+1))</f>
        <v>3.7499999999999999E-2</v>
      </c>
      <c r="D13" s="17">
        <f t="shared" si="2"/>
        <v>3.7499999999999999E-2</v>
      </c>
      <c r="E13" s="17">
        <f t="shared" si="2"/>
        <v>0.05</v>
      </c>
      <c r="F13" s="17">
        <f t="shared" ref="F13:G13" si="3">((($B$10-$B$9)^2)*F7*F8)/(((F7+F8))^2*(F7+F8+1))</f>
        <v>2.5510204081632654E-2</v>
      </c>
      <c r="G13" s="17">
        <f t="shared" si="3"/>
        <v>2.5510204081632654E-2</v>
      </c>
      <c r="H13" s="4"/>
    </row>
    <row r="14" spans="1:16" x14ac:dyDescent="0.25">
      <c r="A14" s="51" t="s">
        <v>6</v>
      </c>
      <c r="B14" s="17" t="str">
        <f>IF(AND(B7&gt;1,B8&gt;1),$B$9+($B$10-$B$9)*(B7-1)/(B7+B8-2),"нет")</f>
        <v>нет</v>
      </c>
      <c r="C14" s="17" t="str">
        <f t="shared" ref="C14:E14" si="4">IF(AND(C7&gt;1,C8&gt;1),$B$9+($B$10-$B$9)*(C7-1)/(C7+C8-2),"нет")</f>
        <v>нет</v>
      </c>
      <c r="D14" s="17" t="str">
        <f t="shared" si="4"/>
        <v>нет</v>
      </c>
      <c r="E14" s="17">
        <f t="shared" si="4"/>
        <v>0.5</v>
      </c>
      <c r="F14" s="17">
        <f t="shared" ref="F14:G14" si="5">IF(AND(F7&gt;1,F8&gt;1),$B$9+($B$10-$B$9)*(F7-1)/(F7+F8-2),"нет")</f>
        <v>0.8</v>
      </c>
      <c r="G14" s="17">
        <f t="shared" si="5"/>
        <v>0.2</v>
      </c>
      <c r="H14" s="4" t="s">
        <v>61</v>
      </c>
    </row>
    <row r="15" spans="1:16" ht="6" customHeight="1" x14ac:dyDescent="0.25">
      <c r="B15" s="27"/>
      <c r="C15" s="26"/>
      <c r="G15" s="4"/>
      <c r="H15" s="4"/>
    </row>
    <row r="16" spans="1:16" x14ac:dyDescent="0.25">
      <c r="A16" s="43" t="s">
        <v>35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8" x14ac:dyDescent="0.25">
      <c r="A17" s="4"/>
      <c r="B17" s="4"/>
      <c r="C17" s="4"/>
      <c r="I17" s="29" t="str">
        <f>"Бета распределение "&amp;IF(NOT(L7)," (плотность) ","")&amp;": Beta(альфа; бета)"</f>
        <v>Бета распределение  (плотность) : Beta(альфа; бета)</v>
      </c>
    </row>
    <row r="18" spans="1:18" ht="26.25" x14ac:dyDescent="0.25">
      <c r="A18" s="16" t="s">
        <v>3</v>
      </c>
      <c r="B18" s="44" t="str">
        <f>"а="&amp;B7&amp;"; b="&amp;B8</f>
        <v>а=0,5; b=0,5</v>
      </c>
      <c r="C18" s="44" t="str">
        <f t="shared" ref="C18:G18" si="6">"а="&amp;C7&amp;"; b="&amp;C8</f>
        <v>а=3; b=1</v>
      </c>
      <c r="D18" s="44" t="str">
        <f t="shared" si="6"/>
        <v>а=1; b=3</v>
      </c>
      <c r="E18" s="44" t="str">
        <f t="shared" si="6"/>
        <v>а=2; b=2</v>
      </c>
      <c r="F18" s="44" t="str">
        <f t="shared" si="6"/>
        <v>а=5; b=2</v>
      </c>
      <c r="G18" s="44" t="str">
        <f t="shared" si="6"/>
        <v>а=2; b=5</v>
      </c>
      <c r="R18" s="42"/>
    </row>
    <row r="19" spans="1:18" x14ac:dyDescent="0.25">
      <c r="A19" s="60">
        <f>$B$9</f>
        <v>0</v>
      </c>
      <c r="B19" s="59">
        <f t="shared" ref="B19:G19" si="7">IF(ISERR(_xlfn.BETA.DIST($A19,B$7,B$8,$L$7,$B$9,$B$10)),_xlfn.BETA.DIST($A19+($B$10-$B$9)/56,B$7,B$8,$L$7,$B$9,$B$10),_xlfn.BETA.DIST($A19,B$7,B$8,$L$7,$B$9,$B$10))</f>
        <v>2.4035701926409816</v>
      </c>
      <c r="C19" s="59">
        <f t="shared" si="7"/>
        <v>0</v>
      </c>
      <c r="D19" s="59">
        <f t="shared" si="7"/>
        <v>2.8938137755102042</v>
      </c>
      <c r="E19" s="59">
        <f t="shared" si="7"/>
        <v>0</v>
      </c>
      <c r="F19" s="59">
        <f t="shared" si="7"/>
        <v>0</v>
      </c>
      <c r="G19" s="59">
        <f t="shared" si="7"/>
        <v>0</v>
      </c>
    </row>
    <row r="20" spans="1:18" x14ac:dyDescent="0.25">
      <c r="A20" s="17">
        <f>A19+($B$10-$B$9)/28</f>
        <v>3.5714285714285712E-2</v>
      </c>
      <c r="B20" s="45">
        <f t="shared" ref="B20:G29" si="8">_xlfn.BETA.DIST($A20,B$7,B$8,$L$7,$B$9,$B$10)</f>
        <v>1.7152454524233529</v>
      </c>
      <c r="C20" s="45">
        <f t="shared" si="8"/>
        <v>3.8265306122448992E-3</v>
      </c>
      <c r="D20" s="45">
        <f t="shared" si="8"/>
        <v>2.7895408163265309</v>
      </c>
      <c r="E20" s="45">
        <f t="shared" si="8"/>
        <v>0.20663265306122452</v>
      </c>
      <c r="F20" s="45">
        <f t="shared" si="8"/>
        <v>4.7064653120723562E-5</v>
      </c>
      <c r="G20" s="45">
        <f t="shared" si="8"/>
        <v>0.92637356737520071</v>
      </c>
    </row>
    <row r="21" spans="1:18" x14ac:dyDescent="0.25">
      <c r="A21" s="17">
        <f t="shared" ref="A21:A47" si="9">A20+($B$10-$B$9)/28</f>
        <v>7.1428571428571425E-2</v>
      </c>
      <c r="B21" s="45">
        <f t="shared" si="8"/>
        <v>1.2359658942860532</v>
      </c>
      <c r="C21" s="45">
        <f t="shared" si="8"/>
        <v>1.5306122448979586E-2</v>
      </c>
      <c r="D21" s="45">
        <f t="shared" si="8"/>
        <v>2.5867346938775513</v>
      </c>
      <c r="E21" s="45">
        <f t="shared" si="8"/>
        <v>0.39795918367346944</v>
      </c>
      <c r="F21" s="45">
        <f t="shared" si="8"/>
        <v>7.2514428511929508E-4</v>
      </c>
      <c r="G21" s="45">
        <f t="shared" si="8"/>
        <v>1.5931419944070919</v>
      </c>
    </row>
    <row r="22" spans="1:18" x14ac:dyDescent="0.25">
      <c r="A22" s="17">
        <f t="shared" si="9"/>
        <v>0.10714285714285714</v>
      </c>
      <c r="B22" s="45">
        <f t="shared" si="8"/>
        <v>1.029147271454012</v>
      </c>
      <c r="C22" s="45">
        <f t="shared" si="8"/>
        <v>3.4438775510204085E-2</v>
      </c>
      <c r="D22" s="45">
        <f t="shared" si="8"/>
        <v>2.3915816326530615</v>
      </c>
      <c r="E22" s="45">
        <f t="shared" si="8"/>
        <v>0.57397959183673464</v>
      </c>
      <c r="F22" s="45">
        <f t="shared" si="8"/>
        <v>3.5298489840542629E-3</v>
      </c>
      <c r="G22" s="45">
        <f t="shared" si="8"/>
        <v>2.042736680586958</v>
      </c>
    </row>
    <row r="23" spans="1:18" x14ac:dyDescent="0.25">
      <c r="A23" s="17">
        <f t="shared" si="9"/>
        <v>0.14285714285714285</v>
      </c>
      <c r="B23" s="45">
        <f t="shared" si="8"/>
        <v>0.90964626810595539</v>
      </c>
      <c r="C23" s="45">
        <f t="shared" si="8"/>
        <v>6.1224489795918352E-2</v>
      </c>
      <c r="D23" s="45">
        <f t="shared" si="8"/>
        <v>2.2040816326530615</v>
      </c>
      <c r="E23" s="45">
        <f t="shared" si="8"/>
        <v>0.73469387755102045</v>
      </c>
      <c r="F23" s="45">
        <f t="shared" si="8"/>
        <v>1.0709823287915737E-2</v>
      </c>
      <c r="G23" s="45">
        <f t="shared" si="8"/>
        <v>2.3133218301898015</v>
      </c>
    </row>
    <row r="24" spans="1:18" x14ac:dyDescent="0.25">
      <c r="A24" s="17">
        <f t="shared" si="9"/>
        <v>0.17857142857142855</v>
      </c>
      <c r="B24" s="45">
        <f t="shared" si="8"/>
        <v>0.83111139825507319</v>
      </c>
      <c r="C24" s="45">
        <f t="shared" si="8"/>
        <v>9.5663265306122416E-2</v>
      </c>
      <c r="D24" s="45">
        <f t="shared" si="8"/>
        <v>2.0242346938775513</v>
      </c>
      <c r="E24" s="45">
        <f t="shared" si="8"/>
        <v>0.88010204081632637</v>
      </c>
      <c r="F24" s="45">
        <f t="shared" si="8"/>
        <v>2.5057569948533365E-2</v>
      </c>
      <c r="G24" s="45">
        <f t="shared" si="8"/>
        <v>2.4390036285104419</v>
      </c>
    </row>
    <row r="25" spans="1:18" x14ac:dyDescent="0.25">
      <c r="A25" s="17">
        <f t="shared" si="9"/>
        <v>0.21428571428571425</v>
      </c>
      <c r="B25" s="45">
        <f t="shared" si="8"/>
        <v>0.77574894396158955</v>
      </c>
      <c r="C25" s="45">
        <f t="shared" si="8"/>
        <v>0.13775510204081629</v>
      </c>
      <c r="D25" s="45">
        <f t="shared" si="8"/>
        <v>1.8520408163265309</v>
      </c>
      <c r="E25" s="45">
        <f t="shared" si="8"/>
        <v>1.010204081632653</v>
      </c>
      <c r="F25" s="45">
        <f t="shared" si="8"/>
        <v>4.9700273695483986E-2</v>
      </c>
      <c r="G25" s="45">
        <f t="shared" si="8"/>
        <v>2.450039418099601</v>
      </c>
    </row>
    <row r="26" spans="1:18" x14ac:dyDescent="0.25">
      <c r="A26" s="17">
        <f t="shared" si="9"/>
        <v>0.24999999999999994</v>
      </c>
      <c r="B26" s="45">
        <f t="shared" si="8"/>
        <v>0.73510519389572271</v>
      </c>
      <c r="C26" s="45">
        <f t="shared" si="8"/>
        <v>0.18749999999999994</v>
      </c>
      <c r="D26" s="45">
        <f t="shared" si="8"/>
        <v>1.6875000000000004</v>
      </c>
      <c r="E26" s="45">
        <f t="shared" si="8"/>
        <v>1.125</v>
      </c>
      <c r="F26" s="45">
        <f t="shared" si="8"/>
        <v>8.7890624999999944E-2</v>
      </c>
      <c r="G26" s="45">
        <f t="shared" si="8"/>
        <v>2.373046875</v>
      </c>
    </row>
    <row r="27" spans="1:18" x14ac:dyDescent="0.25">
      <c r="A27" s="17">
        <f t="shared" si="9"/>
        <v>0.28571428571428564</v>
      </c>
      <c r="B27" s="45">
        <f t="shared" si="8"/>
        <v>0.70460896946281848</v>
      </c>
      <c r="C27" s="45">
        <f t="shared" si="8"/>
        <v>0.24489795918367335</v>
      </c>
      <c r="D27" s="45">
        <f t="shared" si="8"/>
        <v>1.5306122448979598</v>
      </c>
      <c r="E27" s="45">
        <f t="shared" si="8"/>
        <v>1.2244897959183672</v>
      </c>
      <c r="F27" s="45">
        <f t="shared" si="8"/>
        <v>0.14279764383887647</v>
      </c>
      <c r="G27" s="45">
        <f t="shared" si="8"/>
        <v>2.2312131849824484</v>
      </c>
    </row>
    <row r="28" spans="1:18" x14ac:dyDescent="0.25">
      <c r="A28" s="17">
        <f t="shared" si="9"/>
        <v>0.32142857142857134</v>
      </c>
      <c r="B28" s="45">
        <f t="shared" si="8"/>
        <v>0.68156943061302044</v>
      </c>
      <c r="C28" s="45">
        <f t="shared" si="8"/>
        <v>0.30994897959183654</v>
      </c>
      <c r="D28" s="45">
        <f t="shared" si="8"/>
        <v>1.3813775510204087</v>
      </c>
      <c r="E28" s="45">
        <f t="shared" si="8"/>
        <v>1.3086734693877551</v>
      </c>
      <c r="F28" s="45">
        <f t="shared" si="8"/>
        <v>0.21729750345838028</v>
      </c>
      <c r="G28" s="45">
        <f t="shared" si="8"/>
        <v>2.0445042197819361</v>
      </c>
    </row>
    <row r="29" spans="1:18" x14ac:dyDescent="0.25">
      <c r="A29" s="17">
        <f t="shared" si="9"/>
        <v>0.35714285714285704</v>
      </c>
      <c r="B29" s="45">
        <f t="shared" si="8"/>
        <v>0.66431170718936527</v>
      </c>
      <c r="C29" s="45">
        <f t="shared" si="8"/>
        <v>0.38265306122448955</v>
      </c>
      <c r="D29" s="45">
        <f t="shared" si="8"/>
        <v>1.2397959183673475</v>
      </c>
      <c r="E29" s="45">
        <f t="shared" si="8"/>
        <v>1.3775510204081631</v>
      </c>
      <c r="F29" s="45">
        <f t="shared" si="8"/>
        <v>0.3137643541381564</v>
      </c>
      <c r="G29" s="45">
        <f t="shared" si="8"/>
        <v>1.8298737133337311</v>
      </c>
    </row>
    <row r="30" spans="1:18" x14ac:dyDescent="0.25">
      <c r="A30" s="17">
        <f t="shared" si="9"/>
        <v>0.39285714285714274</v>
      </c>
      <c r="B30" s="45">
        <f t="shared" ref="B30:G39" si="10">_xlfn.BETA.DIST($A30,B$7,B$8,$L$7,$B$9,$B$10)</f>
        <v>0.65175947786110466</v>
      </c>
      <c r="C30" s="45">
        <f t="shared" si="10"/>
        <v>0.4630102040816324</v>
      </c>
      <c r="D30" s="45">
        <f t="shared" si="10"/>
        <v>1.1058673469387759</v>
      </c>
      <c r="E30" s="45">
        <f t="shared" si="10"/>
        <v>1.4311224489795917</v>
      </c>
      <c r="F30" s="45">
        <f t="shared" si="10"/>
        <v>0.43386114695513728</v>
      </c>
      <c r="G30" s="45">
        <f t="shared" si="10"/>
        <v>1.6014724380094607</v>
      </c>
    </row>
    <row r="31" spans="1:18" x14ac:dyDescent="0.25">
      <c r="A31" s="17">
        <f t="shared" si="9"/>
        <v>0.42857142857142844</v>
      </c>
      <c r="B31" s="45">
        <f t="shared" si="10"/>
        <v>0.64321704465875729</v>
      </c>
      <c r="C31" s="45">
        <f t="shared" si="10"/>
        <v>0.55102040816326503</v>
      </c>
      <c r="D31" s="45">
        <f t="shared" si="10"/>
        <v>0.97959183673469463</v>
      </c>
      <c r="E31" s="45">
        <f t="shared" si="10"/>
        <v>1.4693877551020407</v>
      </c>
      <c r="F31" s="45">
        <f t="shared" si="10"/>
        <v>0.57833045754744983</v>
      </c>
      <c r="G31" s="45">
        <f t="shared" si="10"/>
        <v>1.3708573808532167</v>
      </c>
    </row>
    <row r="32" spans="1:18" x14ac:dyDescent="0.25">
      <c r="A32" s="17">
        <f t="shared" si="9"/>
        <v>0.46428571428571414</v>
      </c>
      <c r="B32" s="45">
        <f t="shared" si="10"/>
        <v>0.63825004334003221</v>
      </c>
      <c r="C32" s="45">
        <f t="shared" si="10"/>
        <v>0.64668367346938738</v>
      </c>
      <c r="D32" s="45">
        <f t="shared" si="10"/>
        <v>0.86096938775510257</v>
      </c>
      <c r="E32" s="45">
        <f t="shared" si="10"/>
        <v>1.4923469387755102</v>
      </c>
      <c r="F32" s="45">
        <f t="shared" si="10"/>
        <v>0.7467853098783237</v>
      </c>
      <c r="G32" s="45">
        <f t="shared" si="10"/>
        <v>1.1472009198176361</v>
      </c>
    </row>
    <row r="33" spans="1:9" x14ac:dyDescent="0.25">
      <c r="A33" s="17">
        <f t="shared" si="9"/>
        <v>0.49999999999999983</v>
      </c>
      <c r="B33" s="45">
        <f t="shared" si="10"/>
        <v>0.63661977236758127</v>
      </c>
      <c r="C33" s="45">
        <f t="shared" si="10"/>
        <v>0.74999999999999956</v>
      </c>
      <c r="D33" s="45">
        <f t="shared" si="10"/>
        <v>0.75000000000000078</v>
      </c>
      <c r="E33" s="45">
        <f t="shared" si="10"/>
        <v>1.5</v>
      </c>
      <c r="F33" s="45">
        <f t="shared" si="10"/>
        <v>0.93749999999999889</v>
      </c>
      <c r="G33" s="45">
        <f t="shared" si="10"/>
        <v>0.93750000000000122</v>
      </c>
    </row>
    <row r="34" spans="1:9" x14ac:dyDescent="0.25">
      <c r="A34" s="17">
        <f t="shared" si="9"/>
        <v>0.53571428571428559</v>
      </c>
      <c r="B34" s="45">
        <f t="shared" si="10"/>
        <v>0.6382500433400321</v>
      </c>
      <c r="C34" s="45">
        <f t="shared" si="10"/>
        <v>0.86096938775510179</v>
      </c>
      <c r="D34" s="45">
        <f t="shared" si="10"/>
        <v>0.64668367346938815</v>
      </c>
      <c r="E34" s="45">
        <f t="shared" si="10"/>
        <v>1.4923469387755104</v>
      </c>
      <c r="F34" s="45">
        <f t="shared" si="10"/>
        <v>1.1472009198176345</v>
      </c>
      <c r="G34" s="45">
        <f t="shared" si="10"/>
        <v>0.74678530987832525</v>
      </c>
    </row>
    <row r="35" spans="1:9" x14ac:dyDescent="0.25">
      <c r="A35" s="17">
        <f t="shared" si="9"/>
        <v>0.57142857142857129</v>
      </c>
      <c r="B35" s="45">
        <f t="shared" si="10"/>
        <v>0.64321704465875729</v>
      </c>
      <c r="C35" s="45">
        <f t="shared" si="10"/>
        <v>0.97959183673469363</v>
      </c>
      <c r="D35" s="45">
        <f t="shared" si="10"/>
        <v>0.55102040816326581</v>
      </c>
      <c r="E35" s="45">
        <f t="shared" si="10"/>
        <v>1.4693877551020411</v>
      </c>
      <c r="F35" s="45">
        <f t="shared" si="10"/>
        <v>1.3708573808532145</v>
      </c>
      <c r="G35" s="45">
        <f t="shared" si="10"/>
        <v>0.57833045754745105</v>
      </c>
    </row>
    <row r="36" spans="1:9" x14ac:dyDescent="0.25">
      <c r="A36" s="17">
        <f t="shared" si="9"/>
        <v>0.60714285714285698</v>
      </c>
      <c r="B36" s="45">
        <f t="shared" si="10"/>
        <v>0.65175947786110466</v>
      </c>
      <c r="C36" s="45">
        <f t="shared" si="10"/>
        <v>1.105867346938775</v>
      </c>
      <c r="D36" s="45">
        <f t="shared" si="10"/>
        <v>0.46301020408163301</v>
      </c>
      <c r="E36" s="45">
        <f t="shared" si="10"/>
        <v>1.4311224489795922</v>
      </c>
      <c r="F36" s="45">
        <f t="shared" si="10"/>
        <v>1.6014724380094589</v>
      </c>
      <c r="G36" s="45">
        <f t="shared" si="10"/>
        <v>0.43386114695513811</v>
      </c>
    </row>
    <row r="37" spans="1:9" x14ac:dyDescent="0.25">
      <c r="A37" s="17">
        <f t="shared" si="9"/>
        <v>0.64285714285714268</v>
      </c>
      <c r="B37" s="45">
        <f t="shared" si="10"/>
        <v>0.66431170718936516</v>
      </c>
      <c r="C37" s="45">
        <f t="shared" si="10"/>
        <v>1.2397959183673464</v>
      </c>
      <c r="D37" s="45">
        <f t="shared" si="10"/>
        <v>0.38265306122449028</v>
      </c>
      <c r="E37" s="45">
        <f t="shared" si="10"/>
        <v>1.3775510204081636</v>
      </c>
      <c r="F37" s="45">
        <f t="shared" si="10"/>
        <v>1.8298737133337291</v>
      </c>
      <c r="G37" s="45">
        <f t="shared" si="10"/>
        <v>0.31376435413815723</v>
      </c>
    </row>
    <row r="38" spans="1:9" x14ac:dyDescent="0.25">
      <c r="A38" s="17">
        <f t="shared" si="9"/>
        <v>0.67857142857142838</v>
      </c>
      <c r="B38" s="45">
        <f t="shared" si="10"/>
        <v>0.68156943061302033</v>
      </c>
      <c r="C38" s="45">
        <f t="shared" si="10"/>
        <v>1.3813775510204074</v>
      </c>
      <c r="D38" s="45">
        <f t="shared" si="10"/>
        <v>0.30994897959183709</v>
      </c>
      <c r="E38" s="45">
        <f t="shared" si="10"/>
        <v>1.3086734693877555</v>
      </c>
      <c r="F38" s="45">
        <f t="shared" si="10"/>
        <v>2.0445042197819348</v>
      </c>
      <c r="G38" s="45">
        <f t="shared" si="10"/>
        <v>0.21729750345838078</v>
      </c>
    </row>
    <row r="39" spans="1:9" x14ac:dyDescent="0.25">
      <c r="A39" s="17">
        <f t="shared" si="9"/>
        <v>0.71428571428571408</v>
      </c>
      <c r="B39" s="45">
        <f t="shared" si="10"/>
        <v>0.70460896946281826</v>
      </c>
      <c r="C39" s="45">
        <f t="shared" si="10"/>
        <v>1.5306122448979584</v>
      </c>
      <c r="D39" s="45">
        <f t="shared" si="10"/>
        <v>0.24489795918367391</v>
      </c>
      <c r="E39" s="45">
        <f t="shared" si="10"/>
        <v>1.224489795918368</v>
      </c>
      <c r="F39" s="45">
        <f t="shared" si="10"/>
        <v>2.2312131849824466</v>
      </c>
      <c r="G39" s="45">
        <f t="shared" si="10"/>
        <v>0.14279764383887705</v>
      </c>
    </row>
    <row r="40" spans="1:9" x14ac:dyDescent="0.25">
      <c r="A40" s="17">
        <f t="shared" si="9"/>
        <v>0.74999999999999978</v>
      </c>
      <c r="B40" s="45">
        <f t="shared" ref="B40:G46" si="11">_xlfn.BETA.DIST($A40,B$7,B$8,$L$7,$B$9,$B$10)</f>
        <v>0.73510519389572249</v>
      </c>
      <c r="C40" s="45">
        <f t="shared" si="11"/>
        <v>1.6874999999999991</v>
      </c>
      <c r="D40" s="45">
        <f t="shared" si="11"/>
        <v>0.18750000000000036</v>
      </c>
      <c r="E40" s="45">
        <f t="shared" si="11"/>
        <v>1.1250000000000007</v>
      </c>
      <c r="F40" s="45">
        <f t="shared" si="11"/>
        <v>2.3730468749999991</v>
      </c>
      <c r="G40" s="45">
        <f t="shared" si="11"/>
        <v>8.7890625000000305E-2</v>
      </c>
    </row>
    <row r="41" spans="1:9" x14ac:dyDescent="0.25">
      <c r="A41" s="17">
        <f t="shared" si="9"/>
        <v>0.78571428571428548</v>
      </c>
      <c r="B41" s="45">
        <f t="shared" si="11"/>
        <v>0.77574894396158922</v>
      </c>
      <c r="C41" s="45">
        <f t="shared" si="11"/>
        <v>1.8520408163265296</v>
      </c>
      <c r="D41" s="45">
        <f t="shared" si="11"/>
        <v>0.13775510204081667</v>
      </c>
      <c r="E41" s="45">
        <f t="shared" si="11"/>
        <v>1.0102040816326538</v>
      </c>
      <c r="F41" s="45">
        <f t="shared" si="11"/>
        <v>2.450039418099601</v>
      </c>
      <c r="G41" s="45">
        <f t="shared" si="11"/>
        <v>4.9700273695484236E-2</v>
      </c>
    </row>
    <row r="42" spans="1:9" x14ac:dyDescent="0.25">
      <c r="A42" s="17">
        <f t="shared" si="9"/>
        <v>0.82142857142857117</v>
      </c>
      <c r="B42" s="45">
        <f t="shared" si="11"/>
        <v>0.83111139825507263</v>
      </c>
      <c r="C42" s="45">
        <f t="shared" si="11"/>
        <v>2.02423469387755</v>
      </c>
      <c r="D42" s="45">
        <f t="shared" si="11"/>
        <v>9.5663265306122722E-2</v>
      </c>
      <c r="E42" s="45">
        <f t="shared" si="11"/>
        <v>0.88010204081632759</v>
      </c>
      <c r="F42" s="45">
        <f t="shared" si="11"/>
        <v>2.4390036285104424</v>
      </c>
      <c r="G42" s="45">
        <f t="shared" si="11"/>
        <v>2.5057569948533497E-2</v>
      </c>
    </row>
    <row r="43" spans="1:9" x14ac:dyDescent="0.25">
      <c r="A43" s="17">
        <f t="shared" si="9"/>
        <v>0.85714285714285687</v>
      </c>
      <c r="B43" s="45">
        <f t="shared" si="11"/>
        <v>0.90964626810595484</v>
      </c>
      <c r="C43" s="45">
        <f t="shared" si="11"/>
        <v>2.2040816326530601</v>
      </c>
      <c r="D43" s="45">
        <f t="shared" si="11"/>
        <v>6.1224489795918602E-2</v>
      </c>
      <c r="E43" s="45">
        <f t="shared" si="11"/>
        <v>0.73469387755102178</v>
      </c>
      <c r="F43" s="45">
        <f t="shared" si="11"/>
        <v>2.3133218301898029</v>
      </c>
      <c r="G43" s="45">
        <f t="shared" si="11"/>
        <v>1.0709823287915832E-2</v>
      </c>
    </row>
    <row r="44" spans="1:9" x14ac:dyDescent="0.25">
      <c r="A44" s="17">
        <f t="shared" si="9"/>
        <v>0.89285714285714257</v>
      </c>
      <c r="B44" s="45">
        <f t="shared" si="11"/>
        <v>1.0291472714540104</v>
      </c>
      <c r="C44" s="45">
        <f t="shared" si="11"/>
        <v>2.3915816326530601</v>
      </c>
      <c r="D44" s="45">
        <f t="shared" si="11"/>
        <v>3.4438775510204266E-2</v>
      </c>
      <c r="E44" s="45">
        <f t="shared" si="11"/>
        <v>0.57397959183673597</v>
      </c>
      <c r="F44" s="45">
        <f t="shared" si="11"/>
        <v>2.0427366805869607</v>
      </c>
      <c r="G44" s="45">
        <f t="shared" si="11"/>
        <v>3.5298489840542976E-3</v>
      </c>
    </row>
    <row r="45" spans="1:9" x14ac:dyDescent="0.25">
      <c r="A45" s="17">
        <f t="shared" si="9"/>
        <v>0.92857142857142827</v>
      </c>
      <c r="B45" s="45">
        <f t="shared" si="11"/>
        <v>1.2359658942860507</v>
      </c>
      <c r="C45" s="45">
        <f t="shared" si="11"/>
        <v>2.5867346938775495</v>
      </c>
      <c r="D45" s="45">
        <f t="shared" si="11"/>
        <v>1.5306122448979722E-2</v>
      </c>
      <c r="E45" s="45">
        <f t="shared" si="11"/>
        <v>0.39795918367347094</v>
      </c>
      <c r="F45" s="45">
        <f t="shared" si="11"/>
        <v>1.5931419944070966</v>
      </c>
      <c r="G45" s="45">
        <f t="shared" si="11"/>
        <v>7.2514428511930799E-4</v>
      </c>
    </row>
    <row r="46" spans="1:9" x14ac:dyDescent="0.25">
      <c r="A46" s="17">
        <f t="shared" si="9"/>
        <v>0.96428571428571397</v>
      </c>
      <c r="B46" s="45">
        <f t="shared" si="11"/>
        <v>1.7152454524233456</v>
      </c>
      <c r="C46" s="45">
        <f t="shared" si="11"/>
        <v>2.7895408163265287</v>
      </c>
      <c r="D46" s="45">
        <f t="shared" si="11"/>
        <v>3.8265306122449673E-3</v>
      </c>
      <c r="E46" s="45">
        <f t="shared" si="11"/>
        <v>0.20663265306122627</v>
      </c>
      <c r="F46" s="45">
        <f t="shared" si="11"/>
        <v>0.92637356737520782</v>
      </c>
      <c r="G46" s="45">
        <f t="shared" si="11"/>
        <v>4.7064653120725236E-5</v>
      </c>
    </row>
    <row r="47" spans="1:9" x14ac:dyDescent="0.25">
      <c r="A47" s="17">
        <f t="shared" si="9"/>
        <v>0.99999999999999967</v>
      </c>
      <c r="B47" s="59">
        <f t="shared" ref="B47:G47" si="12">IF(_xlfn.BETA.DIST($A47,B$7,B$8,$L$7,$B$9,$B$10)&gt;2*MAX(B19:B46),_xlfn.BETA.DIST($A47-($B$10-$B$9)/56,B$7,B$8,$L$7,$B$9,$B$10),_xlfn.BETA.DIST($A47,B$7,B$8,$L$7,$B$9,$B$10))</f>
        <v>2.4035701926409572</v>
      </c>
      <c r="C47" s="59">
        <f t="shared" si="12"/>
        <v>2.9999999999999982</v>
      </c>
      <c r="D47" s="59">
        <f t="shared" si="12"/>
        <v>3.328006943901133E-31</v>
      </c>
      <c r="E47" s="59">
        <f t="shared" si="12"/>
        <v>1.9984014443252826E-15</v>
      </c>
      <c r="F47" s="59">
        <f t="shared" si="12"/>
        <v>9.9920072216264373E-15</v>
      </c>
      <c r="G47" s="59">
        <f t="shared" si="12"/>
        <v>3.6918767395514022E-61</v>
      </c>
    </row>
    <row r="48" spans="1:9" x14ac:dyDescent="0.25">
      <c r="I48" s="29"/>
    </row>
    <row r="49" spans="1:16" x14ac:dyDescent="0.25">
      <c r="A49" s="43" t="s">
        <v>36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6" x14ac:dyDescent="0.25">
      <c r="I50" s="29" t="str">
        <f>"Показатели Бета распределения: Beta(альфа="&amp;B52&amp;"; бета="&amp;B53&amp;")"</f>
        <v>Показатели Бета распределения: Beta(альфа=2; бета=5)</v>
      </c>
    </row>
    <row r="51" spans="1:16" x14ac:dyDescent="0.25">
      <c r="A51" s="12" t="s">
        <v>17</v>
      </c>
      <c r="B51" s="12" t="s">
        <v>9</v>
      </c>
    </row>
    <row r="52" spans="1:16" x14ac:dyDescent="0.25">
      <c r="A52" s="13" t="s">
        <v>27</v>
      </c>
      <c r="B52" s="14">
        <v>2</v>
      </c>
    </row>
    <row r="53" spans="1:16" x14ac:dyDescent="0.25">
      <c r="A53" s="13" t="s">
        <v>28</v>
      </c>
      <c r="B53" s="14">
        <v>5</v>
      </c>
    </row>
    <row r="54" spans="1:16" x14ac:dyDescent="0.25">
      <c r="A54" s="13" t="s">
        <v>47</v>
      </c>
      <c r="B54" s="14">
        <v>0</v>
      </c>
    </row>
    <row r="55" spans="1:16" x14ac:dyDescent="0.25">
      <c r="A55" s="13" t="s">
        <v>48</v>
      </c>
      <c r="B55" s="14">
        <v>1</v>
      </c>
    </row>
    <row r="57" spans="1:16" x14ac:dyDescent="0.25">
      <c r="A57" s="16" t="s">
        <v>39</v>
      </c>
      <c r="B57" s="17">
        <f>$B$54+($B$55-$B$54)*(B52/(B52+B53))</f>
        <v>0.2857142857142857</v>
      </c>
    </row>
    <row r="58" spans="1:16" x14ac:dyDescent="0.25">
      <c r="A58" s="13" t="s">
        <v>12</v>
      </c>
      <c r="B58" s="17">
        <f>((($B$55-$B$54)^2)*B52*B53)/(((B52+B53))^2*(B52+B53+1))</f>
        <v>2.5510204081632654E-2</v>
      </c>
    </row>
    <row r="59" spans="1:16" x14ac:dyDescent="0.25">
      <c r="A59" s="13" t="s">
        <v>5</v>
      </c>
      <c r="B59" s="17">
        <f>_xlfn.BETA.INV(0.5,B52,B53,B54,B55)</f>
        <v>0.26444998329566</v>
      </c>
    </row>
    <row r="60" spans="1:16" x14ac:dyDescent="0.25">
      <c r="A60" s="51" t="s">
        <v>6</v>
      </c>
      <c r="B60" s="17">
        <f>IF(AND(B52&gt;1,B53&gt;1),$B$54+($B$55-$B$54)*(B52-1)/(B52+B53-2),"нет")</f>
        <v>0.2</v>
      </c>
    </row>
    <row r="62" spans="1:16" ht="36" x14ac:dyDescent="0.25">
      <c r="A62" s="16" t="s">
        <v>3</v>
      </c>
      <c r="B62" s="46" t="s">
        <v>19</v>
      </c>
      <c r="C62" s="46" t="s">
        <v>15</v>
      </c>
    </row>
    <row r="63" spans="1:16" x14ac:dyDescent="0.25">
      <c r="A63" s="60">
        <f>$B$54</f>
        <v>0</v>
      </c>
      <c r="B63" s="45">
        <f>_xlfn.BETA.DIST($A63,$B$52,$B$53,TRUE,$B$54,$B$55)</f>
        <v>0</v>
      </c>
      <c r="C63" s="45">
        <f>_xlfn.BETA.DIST($A63,$B$52,$B$53,FALSE,$B$54,$B$55)</f>
        <v>0</v>
      </c>
    </row>
    <row r="64" spans="1:16" x14ac:dyDescent="0.25">
      <c r="A64" s="17">
        <f>ROUND(A63+($B$55-$B$54)/21,4)</f>
        <v>4.7600000000000003E-2</v>
      </c>
      <c r="B64" s="45">
        <f t="shared" ref="B64:B84" si="13">_xlfn.BETA.DIST(A64,$B$52,$B$53,TRUE,$B$54,$B$55)</f>
        <v>2.9897601492539748E-2</v>
      </c>
      <c r="C64" s="45">
        <f t="shared" ref="C64:C84" si="14">_xlfn.BETA.DIST($A64,$B$52,$B$53,FALSE,$B$54,$B$55)</f>
        <v>1.1749131223531313</v>
      </c>
    </row>
    <row r="65" spans="1:11" x14ac:dyDescent="0.25">
      <c r="A65" s="17">
        <f t="shared" ref="A65:A84" si="15">ROUND(A64+($B$55-$B$54)/21,4)</f>
        <v>9.5200000000000007E-2</v>
      </c>
      <c r="B65" s="45">
        <f t="shared" si="13"/>
        <v>0.10494583655507402</v>
      </c>
      <c r="C65" s="45">
        <f t="shared" si="14"/>
        <v>1.9141173982651911</v>
      </c>
    </row>
    <row r="66" spans="1:11" x14ac:dyDescent="0.25">
      <c r="A66" s="17">
        <f t="shared" si="15"/>
        <v>0.14280000000000001</v>
      </c>
      <c r="B66" s="45">
        <f t="shared" si="13"/>
        <v>0.20672890578937997</v>
      </c>
      <c r="C66" s="45">
        <f t="shared" si="14"/>
        <v>2.3130132021914287</v>
      </c>
    </row>
    <row r="67" spans="1:11" x14ac:dyDescent="0.25">
      <c r="A67" s="17">
        <f t="shared" si="15"/>
        <v>0.19040000000000001</v>
      </c>
      <c r="B67" s="45">
        <f t="shared" si="13"/>
        <v>0.32105856993555904</v>
      </c>
      <c r="C67" s="45">
        <f t="shared" si="14"/>
        <v>2.4539753544859777</v>
      </c>
    </row>
    <row r="68" spans="1:11" x14ac:dyDescent="0.25">
      <c r="A68" s="17">
        <f t="shared" si="15"/>
        <v>0.23799999999999999</v>
      </c>
      <c r="B68" s="45">
        <f t="shared" si="13"/>
        <v>0.43737507048565777</v>
      </c>
      <c r="C68" s="45">
        <f t="shared" si="14"/>
        <v>2.40723282681504</v>
      </c>
      <c r="I68" s="29" t="str">
        <f>"Показатели Бета распределения (плотность вероятности): Beta(альфа="&amp;B52&amp;"; бета="&amp;B53&amp;")"</f>
        <v>Показатели Бета распределения (плотность вероятности): Beta(альфа=2; бета=5)</v>
      </c>
    </row>
    <row r="69" spans="1:11" x14ac:dyDescent="0.25">
      <c r="A69" s="17">
        <f t="shared" si="15"/>
        <v>0.28560000000000002</v>
      </c>
      <c r="B69" s="45">
        <f t="shared" si="13"/>
        <v>0.54818992427495616</v>
      </c>
      <c r="C69" s="45">
        <f t="shared" si="14"/>
        <v>2.2317484475700704</v>
      </c>
    </row>
    <row r="70" spans="1:11" x14ac:dyDescent="0.25">
      <c r="A70" s="17">
        <f t="shared" si="15"/>
        <v>0.3332</v>
      </c>
      <c r="B70" s="45">
        <f t="shared" si="13"/>
        <v>0.64857059205092327</v>
      </c>
      <c r="C70" s="45">
        <f t="shared" si="14"/>
        <v>1.9760986072809654</v>
      </c>
    </row>
    <row r="71" spans="1:11" x14ac:dyDescent="0.25">
      <c r="A71" s="17">
        <f t="shared" si="15"/>
        <v>0.38080000000000003</v>
      </c>
      <c r="B71" s="45">
        <f t="shared" si="13"/>
        <v>0.73566702101984049</v>
      </c>
      <c r="C71" s="45">
        <f t="shared" si="14"/>
        <v>1.6793529640292448</v>
      </c>
    </row>
    <row r="72" spans="1:11" x14ac:dyDescent="0.25">
      <c r="A72" s="17">
        <f t="shared" si="15"/>
        <v>0.4284</v>
      </c>
      <c r="B72" s="45">
        <f t="shared" si="13"/>
        <v>0.80828006137109354</v>
      </c>
      <c r="C72" s="45">
        <f t="shared" si="14"/>
        <v>1.3719541488612406</v>
      </c>
    </row>
    <row r="73" spans="1:11" x14ac:dyDescent="0.25">
      <c r="A73" s="17">
        <f t="shared" si="15"/>
        <v>0.47599999999999998</v>
      </c>
      <c r="B73" s="45">
        <f t="shared" si="13"/>
        <v>0.86647175677913091</v>
      </c>
      <c r="C73" s="45">
        <f t="shared" si="14"/>
        <v>1.0765974712012802</v>
      </c>
    </row>
    <row r="74" spans="1:11" x14ac:dyDescent="0.25">
      <c r="A74" s="17">
        <f t="shared" si="15"/>
        <v>0.52359999999999995</v>
      </c>
      <c r="B74" s="45">
        <f t="shared" si="13"/>
        <v>0.91121750888308994</v>
      </c>
      <c r="C74" s="45">
        <f t="shared" si="14"/>
        <v>0.80911062426487257</v>
      </c>
    </row>
    <row r="75" spans="1:11" x14ac:dyDescent="0.25">
      <c r="A75" s="17">
        <f t="shared" si="15"/>
        <v>0.57120000000000004</v>
      </c>
      <c r="B75" s="45">
        <f t="shared" si="13"/>
        <v>0.94410011574409147</v>
      </c>
      <c r="C75" s="45">
        <f t="shared" si="14"/>
        <v>0.57933339047189514</v>
      </c>
    </row>
    <row r="76" spans="1:11" x14ac:dyDescent="0.25">
      <c r="A76" s="17">
        <f t="shared" si="15"/>
        <v>0.61880000000000002</v>
      </c>
      <c r="B76" s="45">
        <f t="shared" si="13"/>
        <v>0.9670456842802011</v>
      </c>
      <c r="C76" s="45">
        <f t="shared" si="14"/>
        <v>0.39199734685977811</v>
      </c>
    </row>
    <row r="77" spans="1:11" x14ac:dyDescent="0.25">
      <c r="A77" s="17">
        <f t="shared" si="15"/>
        <v>0.66639999999999999</v>
      </c>
      <c r="B77" s="45">
        <f t="shared" si="13"/>
        <v>0.9821014166790587</v>
      </c>
      <c r="C77" s="45">
        <f t="shared" si="14"/>
        <v>0.24760557049668899</v>
      </c>
    </row>
    <row r="78" spans="1:11" x14ac:dyDescent="0.25">
      <c r="A78" s="17">
        <f t="shared" si="15"/>
        <v>0.71399999999999997</v>
      </c>
      <c r="B78" s="45">
        <f t="shared" si="13"/>
        <v>0.99125527078817566</v>
      </c>
      <c r="C78" s="45">
        <f t="shared" si="14"/>
        <v>0.14331234389471997</v>
      </c>
      <c r="I78" s="47"/>
      <c r="J78" s="48"/>
      <c r="K78" s="48"/>
    </row>
    <row r="79" spans="1:11" x14ac:dyDescent="0.25">
      <c r="A79" s="17">
        <f t="shared" si="15"/>
        <v>0.76160000000000005</v>
      </c>
      <c r="B79" s="45">
        <f t="shared" si="13"/>
        <v>0.99629749448289873</v>
      </c>
      <c r="C79" s="45">
        <f t="shared" si="14"/>
        <v>7.380286042307288E-2</v>
      </c>
      <c r="I79" s="47"/>
      <c r="J79" s="48"/>
      <c r="K79" s="48"/>
    </row>
    <row r="80" spans="1:11" x14ac:dyDescent="0.25">
      <c r="A80" s="17">
        <f t="shared" si="15"/>
        <v>0.80920000000000003</v>
      </c>
      <c r="B80" s="45">
        <f t="shared" si="13"/>
        <v>0.9987240340120429</v>
      </c>
      <c r="C80" s="45">
        <f t="shared" si="14"/>
        <v>3.217292972124456E-2</v>
      </c>
      <c r="I80" s="47"/>
      <c r="J80" s="48"/>
      <c r="K80" s="48"/>
    </row>
    <row r="81" spans="1:11" x14ac:dyDescent="0.25">
      <c r="A81" s="17">
        <f t="shared" si="15"/>
        <v>0.85680000000000001</v>
      </c>
      <c r="B81" s="45">
        <f t="shared" si="13"/>
        <v>0.99968181632119135</v>
      </c>
      <c r="C81" s="45">
        <f t="shared" si="14"/>
        <v>1.0808683112212064E-2</v>
      </c>
      <c r="I81" s="47"/>
      <c r="J81" s="48"/>
      <c r="K81" s="48"/>
    </row>
    <row r="82" spans="1:11" x14ac:dyDescent="0.25">
      <c r="A82" s="17">
        <f t="shared" si="15"/>
        <v>0.90439999999999998</v>
      </c>
      <c r="B82" s="45">
        <f t="shared" si="13"/>
        <v>0.99995590535366219</v>
      </c>
      <c r="C82" s="45">
        <f t="shared" si="14"/>
        <v>2.2662790156188668E-3</v>
      </c>
    </row>
    <row r="83" spans="1:11" x14ac:dyDescent="0.25">
      <c r="A83" s="17">
        <f t="shared" si="15"/>
        <v>0.95199999999999996</v>
      </c>
      <c r="B83" s="45">
        <f t="shared" si="13"/>
        <v>0.99999853232914426</v>
      </c>
      <c r="C83" s="45">
        <f t="shared" si="14"/>
        <v>1.5160836096000065E-4</v>
      </c>
    </row>
    <row r="84" spans="1:11" x14ac:dyDescent="0.25">
      <c r="A84" s="17">
        <f t="shared" si="15"/>
        <v>0.99960000000000004</v>
      </c>
      <c r="B84" s="45">
        <f t="shared" si="13"/>
        <v>1</v>
      </c>
      <c r="C84" s="45">
        <f t="shared" si="14"/>
        <v>7.6769279999966308E-13</v>
      </c>
    </row>
    <row r="85" spans="1:11" x14ac:dyDescent="0.25">
      <c r="A85" s="47"/>
      <c r="B85" s="48"/>
      <c r="C85" s="48"/>
    </row>
    <row r="86" spans="1:11" x14ac:dyDescent="0.25">
      <c r="A86" s="37" t="s">
        <v>34</v>
      </c>
      <c r="B86" s="37" t="s">
        <v>3</v>
      </c>
      <c r="C86" s="37" t="s">
        <v>37</v>
      </c>
      <c r="D86" s="37" t="s">
        <v>38</v>
      </c>
      <c r="E86" s="58"/>
      <c r="F86" s="58"/>
    </row>
    <row r="87" spans="1:11" x14ac:dyDescent="0.25">
      <c r="A87" s="30" t="s">
        <v>4</v>
      </c>
      <c r="B87" s="38">
        <f>B57</f>
        <v>0.2857142857142857</v>
      </c>
      <c r="C87" s="30">
        <f>0</f>
        <v>0</v>
      </c>
      <c r="D87" s="30">
        <f>0</f>
        <v>0</v>
      </c>
      <c r="E87" s="47"/>
      <c r="F87" s="47"/>
    </row>
    <row r="88" spans="1:11" x14ac:dyDescent="0.25">
      <c r="A88" s="30" t="s">
        <v>4</v>
      </c>
      <c r="B88" s="38">
        <f>B87</f>
        <v>0.2857142857142857</v>
      </c>
      <c r="C88" s="38">
        <f>_xlfn.BETA.DIST($B88,$B$52,$B$53,TRUE,$B$54,$B$55)</f>
        <v>0.54844495065831411</v>
      </c>
      <c r="D88" s="38">
        <f>_xlfn.BETA.DIST($B88,$B$52,$B$53,FALSE,$B$54,$B$55)</f>
        <v>2.2312131849824479</v>
      </c>
      <c r="E88" s="48"/>
      <c r="F88" s="48"/>
    </row>
    <row r="89" spans="1:11" x14ac:dyDescent="0.25">
      <c r="A89" s="30" t="s">
        <v>5</v>
      </c>
      <c r="B89" s="62">
        <f>B59</f>
        <v>0.26444998329566</v>
      </c>
      <c r="C89" s="30">
        <v>0</v>
      </c>
      <c r="D89" s="30">
        <v>0</v>
      </c>
      <c r="E89" s="47"/>
      <c r="F89" s="47"/>
    </row>
    <row r="90" spans="1:11" x14ac:dyDescent="0.25">
      <c r="A90" s="30" t="s">
        <v>5</v>
      </c>
      <c r="B90" s="38">
        <f>B89</f>
        <v>0.26444998329566</v>
      </c>
      <c r="C90" s="38">
        <f>_xlfn.BETA.DIST($B90,$B$52,$B$53,TRUE,$B$54,$B$55)</f>
        <v>0.50000000000000011</v>
      </c>
      <c r="D90" s="38">
        <f>_xlfn.BETA.DIST($B90,$B$52,$B$53,FALSE,$B$54,$B$55)</f>
        <v>2.3222749490794272</v>
      </c>
      <c r="E90" s="48"/>
      <c r="F90" s="48"/>
    </row>
    <row r="91" spans="1:11" x14ac:dyDescent="0.25">
      <c r="A91" s="30" t="s">
        <v>6</v>
      </c>
      <c r="B91" s="38">
        <f>B60</f>
        <v>0.2</v>
      </c>
      <c r="C91" s="30">
        <v>0</v>
      </c>
      <c r="D91" s="30">
        <v>0</v>
      </c>
      <c r="E91" s="47"/>
      <c r="F91" s="47"/>
    </row>
    <row r="92" spans="1:11" x14ac:dyDescent="0.25">
      <c r="A92" s="30" t="str">
        <f>A91</f>
        <v>Мода</v>
      </c>
      <c r="B92" s="38">
        <f>B91</f>
        <v>0.2</v>
      </c>
      <c r="C92" s="38">
        <f>_xlfn.BETA.DIST($B92,$B$52,$B$53,TRUE,$B$54,$B$55)</f>
        <v>0.34464</v>
      </c>
      <c r="D92" s="38">
        <f>_xlfn.BETA.DIST($B92,$B$52,$B$53,FALSE,$B$54,$B$55)</f>
        <v>2.4575999999999998</v>
      </c>
      <c r="E92" s="48"/>
      <c r="F92" s="48"/>
    </row>
  </sheetData>
  <hyperlinks>
    <hyperlink ref="A1:D1" r:id="rId1" display="Файл скачан с сайта excel2.ru &gt;&gt;&gt;"/>
    <hyperlink ref="A2" r:id="rId2"/>
    <hyperlink ref="P2" r:id="rId3" display="Задать вопрос"/>
  </hyperlinks>
  <pageMargins left="0.7" right="0.7" top="0.75" bottom="0.75" header="0.3" footer="0.3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7" name="Group Box 1">
              <controlPr defaultSize="0" autoFill="0" autoPict="0">
                <anchor moveWithCells="1">
                  <from>
                    <xdr:col>8</xdr:col>
                    <xdr:colOff>0</xdr:colOff>
                    <xdr:row>5</xdr:row>
                    <xdr:rowOff>0</xdr:rowOff>
                  </from>
                  <to>
                    <xdr:col>11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8" name="Option Button 2">
              <controlPr defaultSize="0" autoFill="0" autoLine="0" autoPict="0">
                <anchor moveWithCells="1">
                  <from>
                    <xdr:col>8</xdr:col>
                    <xdr:colOff>133350</xdr:colOff>
                    <xdr:row>6</xdr:row>
                    <xdr:rowOff>0</xdr:rowOff>
                  </from>
                  <to>
                    <xdr:col>10</xdr:col>
                    <xdr:colOff>85725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9" name="Option Button 3">
              <controlPr defaultSize="0" autoFill="0" autoLine="0" autoPict="0">
                <anchor moveWithCells="1">
                  <from>
                    <xdr:col>8</xdr:col>
                    <xdr:colOff>133350</xdr:colOff>
                    <xdr:row>7</xdr:row>
                    <xdr:rowOff>38100</xdr:rowOff>
                  </from>
                  <to>
                    <xdr:col>10</xdr:col>
                    <xdr:colOff>85725</xdr:colOff>
                    <xdr:row>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workbookViewId="0">
      <selection activeCell="I21" sqref="I21"/>
    </sheetView>
  </sheetViews>
  <sheetFormatPr defaultRowHeight="12.75" x14ac:dyDescent="0.2"/>
  <cols>
    <col min="1" max="1" width="15.85546875" style="32" customWidth="1"/>
    <col min="2" max="2" width="10.5703125" style="32" customWidth="1"/>
    <col min="3" max="3" width="11.42578125" style="32" customWidth="1"/>
    <col min="4" max="4" width="2.140625" style="32" customWidth="1"/>
    <col min="5" max="5" width="11.140625" style="32" customWidth="1"/>
    <col min="6" max="6" width="11" style="32" bestFit="1" customWidth="1"/>
    <col min="7" max="7" width="2.5703125" style="32" customWidth="1"/>
    <col min="8" max="8" width="10.28515625" style="32" customWidth="1"/>
    <col min="9" max="9" width="12.7109375" style="32" customWidth="1"/>
    <col min="10" max="10" width="9.140625" style="32"/>
    <col min="11" max="11" width="9.42578125" style="32" bestFit="1" customWidth="1"/>
    <col min="12" max="12" width="11" style="32" customWidth="1"/>
    <col min="13" max="13" width="13.140625" style="32" customWidth="1"/>
    <col min="14" max="14" width="14.7109375" style="32" customWidth="1"/>
    <col min="15" max="15" width="9.140625" style="32"/>
    <col min="16" max="16" width="14.42578125" style="32" customWidth="1"/>
    <col min="17" max="17" width="15.85546875" style="32" customWidth="1"/>
    <col min="18" max="16384" width="9.140625" style="32"/>
  </cols>
  <sheetData>
    <row r="1" spans="1:12" ht="15" x14ac:dyDescent="0.25">
      <c r="A1" s="31" t="s">
        <v>62</v>
      </c>
    </row>
    <row r="3" spans="1:12" x14ac:dyDescent="0.2">
      <c r="A3" s="12" t="s">
        <v>17</v>
      </c>
      <c r="B3" s="12" t="s">
        <v>9</v>
      </c>
      <c r="C3" s="12" t="s">
        <v>40</v>
      </c>
    </row>
    <row r="4" spans="1:12" x14ac:dyDescent="0.2">
      <c r="A4" s="13" t="s">
        <v>27</v>
      </c>
      <c r="B4" s="14">
        <v>1.5</v>
      </c>
      <c r="C4" s="35">
        <f ca="1">B12*(B12*(1-B12)/B14-1)</f>
        <v>1.3212935341147045</v>
      </c>
    </row>
    <row r="5" spans="1:12" x14ac:dyDescent="0.2">
      <c r="A5" s="13" t="s">
        <v>28</v>
      </c>
      <c r="B5" s="14">
        <v>1</v>
      </c>
      <c r="C5" s="35">
        <f ca="1">(1-B12)*(B12*(1-B12)/B14-1)</f>
        <v>0.97031977159754546</v>
      </c>
    </row>
    <row r="6" spans="1:12" x14ac:dyDescent="0.2">
      <c r="A6" s="13" t="s">
        <v>47</v>
      </c>
      <c r="B6" s="14">
        <v>0</v>
      </c>
      <c r="C6" s="27" t="s">
        <v>63</v>
      </c>
    </row>
    <row r="7" spans="1:12" x14ac:dyDescent="0.2">
      <c r="A7" s="13" t="s">
        <v>48</v>
      </c>
      <c r="B7" s="14">
        <v>1</v>
      </c>
      <c r="C7" s="27" t="s">
        <v>63</v>
      </c>
    </row>
    <row r="8" spans="1:12" x14ac:dyDescent="0.2">
      <c r="A8" s="15"/>
    </row>
    <row r="9" spans="1:12" ht="38.25" x14ac:dyDescent="0.2">
      <c r="A9" s="33" t="s">
        <v>21</v>
      </c>
      <c r="B9" s="30">
        <f ca="1">COUNT(B18:B217)</f>
        <v>200</v>
      </c>
    </row>
    <row r="10" spans="1:12" x14ac:dyDescent="0.2">
      <c r="A10" s="39"/>
      <c r="B10" s="40"/>
    </row>
    <row r="11" spans="1:12" ht="25.5" x14ac:dyDescent="0.2">
      <c r="A11" s="36" t="s">
        <v>10</v>
      </c>
      <c r="B11" s="36" t="s">
        <v>64</v>
      </c>
      <c r="C11" s="36" t="s">
        <v>23</v>
      </c>
    </row>
    <row r="12" spans="1:12" ht="38.25" x14ac:dyDescent="0.2">
      <c r="A12" s="16" t="s">
        <v>20</v>
      </c>
      <c r="B12" s="63">
        <f ca="1">AVERAGE(B18:B217)</f>
        <v>0.57657787673912853</v>
      </c>
      <c r="C12" s="64">
        <f>B6+(B7-B6)*(B4/(B4+B5))</f>
        <v>0.6</v>
      </c>
      <c r="G12" s="27"/>
    </row>
    <row r="13" spans="1:12" ht="25.5" x14ac:dyDescent="0.2">
      <c r="A13" s="16" t="s">
        <v>22</v>
      </c>
      <c r="B13" s="63">
        <f ca="1">_xlfn.STDEV.S(B18:B217)</f>
        <v>0.27233995129433275</v>
      </c>
      <c r="C13" s="65">
        <f>SQRT(C14)</f>
        <v>0.26186146828319085</v>
      </c>
      <c r="G13" s="27"/>
    </row>
    <row r="14" spans="1:12" x14ac:dyDescent="0.2">
      <c r="A14" s="16" t="s">
        <v>12</v>
      </c>
      <c r="B14" s="63">
        <f ca="1">_xlfn.VAR.S(B18:B217)</f>
        <v>7.4169049070999526E-2</v>
      </c>
      <c r="C14" s="65">
        <f>(((B7-B6)^2)*B4*B5)/(((B4+B5))^2*(B4+B5+1))</f>
        <v>6.8571428571428575E-2</v>
      </c>
    </row>
    <row r="15" spans="1:12" x14ac:dyDescent="0.2">
      <c r="A15" s="54"/>
      <c r="B15" s="55"/>
      <c r="C15" s="27"/>
      <c r="L15" s="34"/>
    </row>
    <row r="16" spans="1:12" ht="25.5" x14ac:dyDescent="0.2">
      <c r="C16" s="36" t="s">
        <v>65</v>
      </c>
      <c r="F16" s="36" t="s">
        <v>66</v>
      </c>
      <c r="L16" s="34"/>
    </row>
    <row r="17" spans="1:12" x14ac:dyDescent="0.2">
      <c r="A17" s="37" t="s">
        <v>43</v>
      </c>
      <c r="B17" s="37" t="s">
        <v>41</v>
      </c>
      <c r="C17" s="37" t="s">
        <v>42</v>
      </c>
      <c r="E17" s="37" t="s">
        <v>44</v>
      </c>
      <c r="F17" s="37" t="s">
        <v>67</v>
      </c>
      <c r="G17" s="56"/>
      <c r="L17" s="34"/>
    </row>
    <row r="18" spans="1:12" x14ac:dyDescent="0.2">
      <c r="A18" s="32">
        <v>1</v>
      </c>
      <c r="B18" s="32">
        <f ca="1">_xlfn.BETA.INV(RAND(),$B$4,B$5,B$6,B$7)</f>
        <v>0.49806051832729553</v>
      </c>
      <c r="C18" s="32">
        <f t="shared" ref="C18:C49" ca="1" si="0">SMALL($B$18:$B$217,A18)</f>
        <v>2.3558572342021959E-2</v>
      </c>
      <c r="E18" s="32">
        <f t="shared" ref="E18:E49" ca="1" si="1">(A18-0.5)/$B$9</f>
        <v>2.5000000000000001E-3</v>
      </c>
      <c r="F18" s="66">
        <f ca="1">_xlfn.BETA.INV(E18,$C$4,$C$5,B$6,B$7)</f>
        <v>1.1024813612653561E-2</v>
      </c>
      <c r="L18" s="34"/>
    </row>
    <row r="19" spans="1:12" x14ac:dyDescent="0.2">
      <c r="A19" s="32">
        <v>2</v>
      </c>
      <c r="B19" s="32">
        <f t="shared" ref="B19:B82" ca="1" si="2">_xlfn.BETA.INV(RAND(),$B$4,B$5,B$6,B$7)</f>
        <v>0.31630379811662668</v>
      </c>
      <c r="C19" s="32">
        <f t="shared" ca="1" si="0"/>
        <v>3.6472673559223991E-2</v>
      </c>
      <c r="E19" s="32">
        <f t="shared" ca="1" si="1"/>
        <v>7.4999999999999997E-3</v>
      </c>
      <c r="F19" s="66">
        <f t="shared" ref="F19:F82" ca="1" si="3">_xlfn.BETA.INV(E19,$C$4,$C$5,B$6,B$7)</f>
        <v>2.5315849478914458E-2</v>
      </c>
      <c r="L19" s="34"/>
    </row>
    <row r="20" spans="1:12" x14ac:dyDescent="0.2">
      <c r="A20" s="32">
        <v>3</v>
      </c>
      <c r="B20" s="32">
        <f t="shared" ca="1" si="2"/>
        <v>0.57493338654677051</v>
      </c>
      <c r="C20" s="32">
        <f t="shared" ca="1" si="0"/>
        <v>4.3155282676234731E-2</v>
      </c>
      <c r="E20" s="32">
        <f t="shared" ca="1" si="1"/>
        <v>1.2500000000000001E-2</v>
      </c>
      <c r="F20" s="66">
        <f t="shared" ca="1" si="3"/>
        <v>3.7258673657910281E-2</v>
      </c>
      <c r="L20" s="34"/>
    </row>
    <row r="21" spans="1:12" x14ac:dyDescent="0.2">
      <c r="A21" s="32">
        <v>4</v>
      </c>
      <c r="B21" s="32">
        <f t="shared" ca="1" si="2"/>
        <v>0.26196320958025349</v>
      </c>
      <c r="C21" s="32">
        <f t="shared" ca="1" si="0"/>
        <v>7.3569487222943625E-2</v>
      </c>
      <c r="E21" s="32">
        <f t="shared" ca="1" si="1"/>
        <v>1.7500000000000002E-2</v>
      </c>
      <c r="F21" s="66">
        <f t="shared" ca="1" si="3"/>
        <v>4.8057397343221182E-2</v>
      </c>
      <c r="L21" s="34"/>
    </row>
    <row r="22" spans="1:12" x14ac:dyDescent="0.2">
      <c r="A22" s="32">
        <v>5</v>
      </c>
      <c r="B22" s="32">
        <f t="shared" ca="1" si="2"/>
        <v>0.7273249739530232</v>
      </c>
      <c r="C22" s="32">
        <f t="shared" ca="1" si="0"/>
        <v>7.4590559990402497E-2</v>
      </c>
      <c r="E22" s="32">
        <f t="shared" ca="1" si="1"/>
        <v>2.2499999999999999E-2</v>
      </c>
      <c r="F22" s="66">
        <f t="shared" ca="1" si="3"/>
        <v>5.8117438741613389E-2</v>
      </c>
      <c r="L22" s="34"/>
    </row>
    <row r="23" spans="1:12" x14ac:dyDescent="0.2">
      <c r="A23" s="32">
        <v>6</v>
      </c>
      <c r="B23" s="32">
        <f t="shared" ca="1" si="2"/>
        <v>4.3155282676234731E-2</v>
      </c>
      <c r="C23" s="32">
        <f t="shared" ca="1" si="0"/>
        <v>7.5257539845989527E-2</v>
      </c>
      <c r="E23" s="32">
        <f t="shared" ca="1" si="1"/>
        <v>2.75E-2</v>
      </c>
      <c r="F23" s="66">
        <f t="shared" ca="1" si="3"/>
        <v>6.764089591342054E-2</v>
      </c>
      <c r="L23" s="34"/>
    </row>
    <row r="24" spans="1:12" x14ac:dyDescent="0.2">
      <c r="A24" s="32">
        <v>7</v>
      </c>
      <c r="B24" s="32">
        <f t="shared" ca="1" si="2"/>
        <v>0.11429306582260422</v>
      </c>
      <c r="C24" s="32">
        <f t="shared" ca="1" si="0"/>
        <v>8.6427867466610894E-2</v>
      </c>
      <c r="E24" s="32">
        <f t="shared" ca="1" si="1"/>
        <v>3.2500000000000001E-2</v>
      </c>
      <c r="F24" s="66">
        <f t="shared" ca="1" si="3"/>
        <v>7.6747614072943823E-2</v>
      </c>
      <c r="L24" s="34"/>
    </row>
    <row r="25" spans="1:12" x14ac:dyDescent="0.2">
      <c r="A25" s="32">
        <v>8</v>
      </c>
      <c r="B25" s="32">
        <f t="shared" ca="1" si="2"/>
        <v>0.47359573906672975</v>
      </c>
      <c r="C25" s="32">
        <f t="shared" ca="1" si="0"/>
        <v>9.0313371449241023E-2</v>
      </c>
      <c r="E25" s="32">
        <f t="shared" ca="1" si="1"/>
        <v>3.7499999999999999E-2</v>
      </c>
      <c r="F25" s="66">
        <f t="shared" ca="1" si="3"/>
        <v>8.5516296263109651E-2</v>
      </c>
      <c r="L25" s="34"/>
    </row>
    <row r="26" spans="1:12" x14ac:dyDescent="0.2">
      <c r="A26" s="32">
        <v>9</v>
      </c>
      <c r="B26" s="32">
        <f t="shared" ca="1" si="2"/>
        <v>0.92985724273760806</v>
      </c>
      <c r="C26" s="32">
        <f t="shared" ca="1" si="0"/>
        <v>9.131012382822383E-2</v>
      </c>
      <c r="E26" s="32">
        <f t="shared" ca="1" si="1"/>
        <v>4.2500000000000003E-2</v>
      </c>
      <c r="F26" s="66">
        <f t="shared" ca="1" si="3"/>
        <v>9.4002260719858843E-2</v>
      </c>
      <c r="L26" s="34"/>
    </row>
    <row r="27" spans="1:12" x14ac:dyDescent="0.2">
      <c r="A27" s="32">
        <v>10</v>
      </c>
      <c r="B27" s="32">
        <f t="shared" ca="1" si="2"/>
        <v>0.88835674199008918</v>
      </c>
      <c r="C27" s="32">
        <f t="shared" ca="1" si="0"/>
        <v>0.10354653324159961</v>
      </c>
      <c r="E27" s="32">
        <f t="shared" ca="1" si="1"/>
        <v>4.7500000000000001E-2</v>
      </c>
      <c r="F27" s="66">
        <f t="shared" ca="1" si="3"/>
        <v>0.10224633054716112</v>
      </c>
      <c r="L27" s="34"/>
    </row>
    <row r="28" spans="1:12" x14ac:dyDescent="0.2">
      <c r="A28" s="32">
        <v>11</v>
      </c>
      <c r="B28" s="32">
        <f t="shared" ca="1" si="2"/>
        <v>0.88452208264862942</v>
      </c>
      <c r="C28" s="32">
        <f t="shared" ca="1" si="0"/>
        <v>0.10604857978939558</v>
      </c>
      <c r="E28" s="32">
        <f t="shared" ca="1" si="1"/>
        <v>5.2499999999999998E-2</v>
      </c>
      <c r="F28" s="66">
        <f t="shared" ca="1" si="3"/>
        <v>0.11027975934662596</v>
      </c>
      <c r="L28" s="34"/>
    </row>
    <row r="29" spans="1:12" x14ac:dyDescent="0.2">
      <c r="A29" s="32">
        <v>12</v>
      </c>
      <c r="B29" s="32">
        <f t="shared" ca="1" si="2"/>
        <v>0.8378089492406835</v>
      </c>
      <c r="C29" s="32">
        <f t="shared" ca="1" si="0"/>
        <v>0.11429306582260422</v>
      </c>
      <c r="E29" s="32">
        <f t="shared" ca="1" si="1"/>
        <v>5.7500000000000002E-2</v>
      </c>
      <c r="F29" s="66">
        <f t="shared" ca="1" si="3"/>
        <v>0.11812717192126398</v>
      </c>
      <c r="L29" s="34"/>
    </row>
    <row r="30" spans="1:12" x14ac:dyDescent="0.2">
      <c r="A30" s="32">
        <v>13</v>
      </c>
      <c r="B30" s="32">
        <f t="shared" ca="1" si="2"/>
        <v>0.97474876052659565</v>
      </c>
      <c r="C30" s="32">
        <f t="shared" ca="1" si="0"/>
        <v>0.12739775532319578</v>
      </c>
      <c r="E30" s="32">
        <f t="shared" ca="1" si="1"/>
        <v>6.25E-2</v>
      </c>
      <c r="F30" s="66">
        <f t="shared" ca="1" si="3"/>
        <v>0.12580842372857995</v>
      </c>
      <c r="L30" s="34"/>
    </row>
    <row r="31" spans="1:12" x14ac:dyDescent="0.2">
      <c r="A31" s="32">
        <v>14</v>
      </c>
      <c r="B31" s="32">
        <f t="shared" ca="1" si="2"/>
        <v>8.6427867466610894E-2</v>
      </c>
      <c r="C31" s="32">
        <f t="shared" ca="1" si="0"/>
        <v>0.12884964029469467</v>
      </c>
      <c r="E31" s="32">
        <f t="shared" ca="1" si="1"/>
        <v>6.7500000000000004E-2</v>
      </c>
      <c r="F31" s="66">
        <f t="shared" ca="1" si="3"/>
        <v>0.13333983159425192</v>
      </c>
      <c r="L31" s="34"/>
    </row>
    <row r="32" spans="1:12" x14ac:dyDescent="0.2">
      <c r="A32" s="32">
        <v>15</v>
      </c>
      <c r="B32" s="32">
        <f t="shared" ca="1" si="2"/>
        <v>0.83391171894595972</v>
      </c>
      <c r="C32" s="32">
        <f t="shared" ca="1" si="0"/>
        <v>0.13554839147729039</v>
      </c>
      <c r="E32" s="32">
        <f t="shared" ca="1" si="1"/>
        <v>7.2499999999999995E-2</v>
      </c>
      <c r="F32" s="66">
        <f t="shared" ca="1" si="3"/>
        <v>0.14073501919940129</v>
      </c>
      <c r="L32" s="34"/>
    </row>
    <row r="33" spans="1:12" x14ac:dyDescent="0.2">
      <c r="A33" s="32">
        <v>16</v>
      </c>
      <c r="B33" s="32">
        <f t="shared" ca="1" si="2"/>
        <v>0.45417607027309526</v>
      </c>
      <c r="C33" s="32">
        <f t="shared" ca="1" si="0"/>
        <v>0.15129259997775135</v>
      </c>
      <c r="E33" s="32">
        <f t="shared" ca="1" si="1"/>
        <v>7.7499999999999999E-2</v>
      </c>
      <c r="F33" s="66">
        <f t="shared" ca="1" si="3"/>
        <v>0.14800551620417485</v>
      </c>
      <c r="L33" s="34"/>
    </row>
    <row r="34" spans="1:12" x14ac:dyDescent="0.2">
      <c r="A34" s="32">
        <v>17</v>
      </c>
      <c r="B34" s="32">
        <f t="shared" ca="1" si="2"/>
        <v>0.98303091694719447</v>
      </c>
      <c r="C34" s="32">
        <f t="shared" ca="1" si="0"/>
        <v>0.15924435048862734</v>
      </c>
      <c r="E34" s="32">
        <f t="shared" ca="1" si="1"/>
        <v>8.2500000000000004E-2</v>
      </c>
      <c r="F34" s="66">
        <f t="shared" ca="1" si="3"/>
        <v>0.15516119406688086</v>
      </c>
      <c r="L34" s="34"/>
    </row>
    <row r="35" spans="1:12" x14ac:dyDescent="0.2">
      <c r="A35" s="32">
        <v>18</v>
      </c>
      <c r="B35" s="32">
        <f t="shared" ca="1" si="2"/>
        <v>0.67045948669815514</v>
      </c>
      <c r="C35" s="32">
        <f t="shared" ca="1" si="0"/>
        <v>0.16238876275165601</v>
      </c>
      <c r="E35" s="32">
        <f t="shared" ca="1" si="1"/>
        <v>8.7499999999999994E-2</v>
      </c>
      <c r="F35" s="66">
        <f t="shared" ca="1" si="3"/>
        <v>0.16221059027150295</v>
      </c>
      <c r="I35" s="53"/>
    </row>
    <row r="36" spans="1:12" x14ac:dyDescent="0.2">
      <c r="A36" s="32">
        <v>19</v>
      </c>
      <c r="B36" s="32">
        <f t="shared" ca="1" si="2"/>
        <v>0.91002725043838728</v>
      </c>
      <c r="C36" s="32">
        <f t="shared" ca="1" si="0"/>
        <v>0.16962775429239255</v>
      </c>
      <c r="E36" s="32">
        <f t="shared" ca="1" si="1"/>
        <v>9.2499999999999999E-2</v>
      </c>
      <c r="F36" s="66">
        <f t="shared" ca="1" si="3"/>
        <v>0.16916115427888509</v>
      </c>
      <c r="I36" s="53"/>
    </row>
    <row r="37" spans="1:12" x14ac:dyDescent="0.2">
      <c r="A37" s="32">
        <v>20</v>
      </c>
      <c r="B37" s="32">
        <f t="shared" ca="1" si="2"/>
        <v>0.5682122563269929</v>
      </c>
      <c r="C37" s="32">
        <f t="shared" ca="1" si="0"/>
        <v>0.1821633895496084</v>
      </c>
      <c r="E37" s="32">
        <f t="shared" ca="1" si="1"/>
        <v>9.7500000000000003E-2</v>
      </c>
      <c r="F37" s="66">
        <f t="shared" ca="1" si="3"/>
        <v>0.17601943730666758</v>
      </c>
    </row>
    <row r="38" spans="1:12" x14ac:dyDescent="0.2">
      <c r="A38" s="32">
        <v>21</v>
      </c>
      <c r="B38" s="32">
        <f t="shared" ca="1" si="2"/>
        <v>0.55296431662802059</v>
      </c>
      <c r="C38" s="32">
        <f t="shared" ca="1" si="0"/>
        <v>0.18238930553327434</v>
      </c>
      <c r="E38" s="32">
        <f t="shared" ca="1" si="1"/>
        <v>0.10249999999999999</v>
      </c>
      <c r="F38" s="66">
        <f t="shared" ca="1" si="3"/>
        <v>0.18279124098699082</v>
      </c>
    </row>
    <row r="39" spans="1:12" x14ac:dyDescent="0.2">
      <c r="A39" s="32">
        <v>22</v>
      </c>
      <c r="B39" s="32">
        <f t="shared" ca="1" si="2"/>
        <v>0.24635733536697349</v>
      </c>
      <c r="C39" s="32">
        <f t="shared" ca="1" si="0"/>
        <v>0.19932667854576555</v>
      </c>
      <c r="E39" s="32">
        <f t="shared" ca="1" si="1"/>
        <v>0.1075</v>
      </c>
      <c r="F39" s="66">
        <f t="shared" ca="1" si="3"/>
        <v>0.18948173538182703</v>
      </c>
    </row>
    <row r="40" spans="1:12" x14ac:dyDescent="0.2">
      <c r="A40" s="32">
        <v>23</v>
      </c>
      <c r="B40" s="32">
        <f t="shared" ca="1" si="2"/>
        <v>0.69176176835867409</v>
      </c>
      <c r="C40" s="32">
        <f t="shared" ca="1" si="0"/>
        <v>0.20247540008568454</v>
      </c>
      <c r="E40" s="32">
        <f t="shared" ca="1" si="1"/>
        <v>0.1125</v>
      </c>
      <c r="F40" s="66">
        <f t="shared" ca="1" si="3"/>
        <v>0.19609555380200305</v>
      </c>
    </row>
    <row r="41" spans="1:12" x14ac:dyDescent="0.2">
      <c r="A41" s="32">
        <v>24</v>
      </c>
      <c r="B41" s="32">
        <f t="shared" ca="1" si="2"/>
        <v>0.26867490501340774</v>
      </c>
      <c r="C41" s="32">
        <f t="shared" ca="1" si="0"/>
        <v>0.2262496548587338</v>
      </c>
      <c r="E41" s="32">
        <f t="shared" ca="1" si="1"/>
        <v>0.11749999999999999</v>
      </c>
      <c r="F41" s="66">
        <f t="shared" ca="1" si="3"/>
        <v>0.20263686981624746</v>
      </c>
    </row>
    <row r="42" spans="1:12" x14ac:dyDescent="0.2">
      <c r="A42" s="32">
        <v>25</v>
      </c>
      <c r="B42" s="32">
        <f t="shared" ca="1" si="2"/>
        <v>0.49644220835446284</v>
      </c>
      <c r="C42" s="32">
        <f t="shared" ca="1" si="0"/>
        <v>0.22999841580271543</v>
      </c>
      <c r="E42" s="32">
        <f t="shared" ca="1" si="1"/>
        <v>0.1225</v>
      </c>
      <c r="F42" s="66">
        <f t="shared" ca="1" si="3"/>
        <v>0.20910946041003392</v>
      </c>
    </row>
    <row r="43" spans="1:12" x14ac:dyDescent="0.2">
      <c r="A43" s="32">
        <v>26</v>
      </c>
      <c r="B43" s="32">
        <f t="shared" ca="1" si="2"/>
        <v>0.72612969907571601</v>
      </c>
      <c r="C43" s="32">
        <f t="shared" ca="1" si="0"/>
        <v>0.23053490465868651</v>
      </c>
      <c r="E43" s="32">
        <f t="shared" ca="1" si="1"/>
        <v>0.1275</v>
      </c>
      <c r="F43" s="66">
        <f t="shared" ca="1" si="3"/>
        <v>0.21551675824803398</v>
      </c>
    </row>
    <row r="44" spans="1:12" x14ac:dyDescent="0.2">
      <c r="A44" s="32">
        <v>27</v>
      </c>
      <c r="B44" s="32">
        <f t="shared" ca="1" si="2"/>
        <v>0.46863813145789118</v>
      </c>
      <c r="C44" s="32">
        <f t="shared" ca="1" si="0"/>
        <v>0.23072561554321552</v>
      </c>
      <c r="E44" s="32">
        <f t="shared" ca="1" si="1"/>
        <v>0.13250000000000001</v>
      </c>
      <c r="F44" s="66">
        <f t="shared" ca="1" si="3"/>
        <v>0.22186189527301875</v>
      </c>
    </row>
    <row r="45" spans="1:12" x14ac:dyDescent="0.2">
      <c r="A45" s="32">
        <v>28</v>
      </c>
      <c r="B45" s="32">
        <f t="shared" ca="1" si="2"/>
        <v>9.131012382822383E-2</v>
      </c>
      <c r="C45" s="32">
        <f t="shared" ca="1" si="0"/>
        <v>0.24092039693671854</v>
      </c>
      <c r="E45" s="32">
        <f t="shared" ca="1" si="1"/>
        <v>0.13750000000000001</v>
      </c>
      <c r="F45" s="66">
        <f t="shared" ca="1" si="3"/>
        <v>0.22814773934959029</v>
      </c>
    </row>
    <row r="46" spans="1:12" x14ac:dyDescent="0.2">
      <c r="A46" s="32">
        <v>29</v>
      </c>
      <c r="B46" s="32">
        <f t="shared" ca="1" si="2"/>
        <v>0.38169978380346209</v>
      </c>
      <c r="C46" s="32">
        <f t="shared" ca="1" si="0"/>
        <v>0.24261612225870993</v>
      </c>
      <c r="E46" s="32">
        <f t="shared" ca="1" si="1"/>
        <v>0.14249999999999999</v>
      </c>
      <c r="F46" s="66">
        <f t="shared" ca="1" si="3"/>
        <v>0.23437692527444254</v>
      </c>
    </row>
    <row r="47" spans="1:12" x14ac:dyDescent="0.2">
      <c r="A47" s="32">
        <v>30</v>
      </c>
      <c r="B47" s="32">
        <f t="shared" ca="1" si="2"/>
        <v>0.24092039693671854</v>
      </c>
      <c r="C47" s="32">
        <f t="shared" ca="1" si="0"/>
        <v>0.24523792482058429</v>
      </c>
      <c r="E47" s="32">
        <f t="shared" ca="1" si="1"/>
        <v>0.14749999999999999</v>
      </c>
      <c r="F47" s="66">
        <f t="shared" ca="1" si="3"/>
        <v>0.24055188118617449</v>
      </c>
    </row>
    <row r="48" spans="1:12" x14ac:dyDescent="0.2">
      <c r="A48" s="32">
        <v>31</v>
      </c>
      <c r="B48" s="32">
        <f t="shared" ca="1" si="2"/>
        <v>0.24523792482058429</v>
      </c>
      <c r="C48" s="32">
        <f t="shared" ca="1" si="0"/>
        <v>0.24635733536697349</v>
      </c>
      <c r="E48" s="32">
        <f t="shared" ca="1" si="1"/>
        <v>0.1525</v>
      </c>
      <c r="F48" s="66">
        <f t="shared" ca="1" si="3"/>
        <v>0.24667485118969465</v>
      </c>
    </row>
    <row r="49" spans="1:6" x14ac:dyDescent="0.2">
      <c r="A49" s="32">
        <v>32</v>
      </c>
      <c r="B49" s="32">
        <f t="shared" ca="1" si="2"/>
        <v>0.59960987429021217</v>
      </c>
      <c r="C49" s="32">
        <f t="shared" ca="1" si="0"/>
        <v>0.24702043333798906</v>
      </c>
      <c r="E49" s="32">
        <f t="shared" ca="1" si="1"/>
        <v>0.1575</v>
      </c>
      <c r="F49" s="66">
        <f t="shared" ca="1" si="3"/>
        <v>0.25274791484390319</v>
      </c>
    </row>
    <row r="50" spans="1:6" x14ac:dyDescent="0.2">
      <c r="A50" s="32">
        <v>33</v>
      </c>
      <c r="B50" s="32">
        <f t="shared" ca="1" si="2"/>
        <v>0.62567261097333671</v>
      </c>
      <c r="C50" s="32">
        <f t="shared" ref="C50:C81" ca="1" si="4">SMALL($B$18:$B$217,A50)</f>
        <v>0.24772061853646907</v>
      </c>
      <c r="E50" s="32">
        <f t="shared" ref="E50:E81" ca="1" si="5">(A50-0.5)/$B$9</f>
        <v>0.16250000000000001</v>
      </c>
      <c r="F50" s="66">
        <f t="shared" ca="1" si="3"/>
        <v>0.25877300403313724</v>
      </c>
    </row>
    <row r="51" spans="1:6" x14ac:dyDescent="0.2">
      <c r="A51" s="32">
        <v>34</v>
      </c>
      <c r="B51" s="32">
        <f t="shared" ca="1" si="2"/>
        <v>0.52106311352585866</v>
      </c>
      <c r="C51" s="32">
        <f t="shared" ca="1" si="4"/>
        <v>0.26196320958025349</v>
      </c>
      <c r="E51" s="32">
        <f t="shared" ca="1" si="5"/>
        <v>0.16750000000000001</v>
      </c>
      <c r="F51" s="66">
        <f t="shared" ca="1" si="3"/>
        <v>0.26475191764316008</v>
      </c>
    </row>
    <row r="52" spans="1:6" x14ac:dyDescent="0.2">
      <c r="A52" s="32">
        <v>35</v>
      </c>
      <c r="B52" s="32">
        <f t="shared" ca="1" si="2"/>
        <v>0.84376162028538615</v>
      </c>
      <c r="C52" s="32">
        <f t="shared" ca="1" si="4"/>
        <v>0.26748164355102727</v>
      </c>
      <c r="E52" s="32">
        <f t="shared" ca="1" si="5"/>
        <v>0.17249999999999999</v>
      </c>
      <c r="F52" s="66">
        <f t="shared" ca="1" si="3"/>
        <v>0.27068633438427503</v>
      </c>
    </row>
    <row r="53" spans="1:6" x14ac:dyDescent="0.2">
      <c r="A53" s="32">
        <v>36</v>
      </c>
      <c r="B53" s="32">
        <f t="shared" ca="1" si="2"/>
        <v>0.90446409924880855</v>
      </c>
      <c r="C53" s="32">
        <f t="shared" ca="1" si="4"/>
        <v>0.26760250513022094</v>
      </c>
      <c r="E53" s="32">
        <f t="shared" ca="1" si="5"/>
        <v>0.17749999999999999</v>
      </c>
      <c r="F53" s="66">
        <f t="shared" ca="1" si="3"/>
        <v>0.2765778240423194</v>
      </c>
    </row>
    <row r="54" spans="1:6" x14ac:dyDescent="0.2">
      <c r="A54" s="32">
        <v>37</v>
      </c>
      <c r="B54" s="32">
        <f t="shared" ca="1" si="2"/>
        <v>0.84620769465252255</v>
      </c>
      <c r="C54" s="32">
        <f t="shared" ca="1" si="4"/>
        <v>0.26867490501340774</v>
      </c>
      <c r="E54" s="32">
        <f t="shared" ca="1" si="5"/>
        <v>0.1825</v>
      </c>
      <c r="F54" s="66">
        <f t="shared" ca="1" si="3"/>
        <v>0.28242785738905207</v>
      </c>
    </row>
    <row r="55" spans="1:6" x14ac:dyDescent="0.2">
      <c r="A55" s="32">
        <v>38</v>
      </c>
      <c r="B55" s="32">
        <f t="shared" ca="1" si="2"/>
        <v>0.45315829973765381</v>
      </c>
      <c r="C55" s="32">
        <f t="shared" ca="1" si="4"/>
        <v>0.27954980161079068</v>
      </c>
      <c r="E55" s="32">
        <f t="shared" ca="1" si="5"/>
        <v>0.1875</v>
      </c>
      <c r="F55" s="66">
        <f t="shared" ca="1" si="3"/>
        <v>0.28823781494395617</v>
      </c>
    </row>
    <row r="56" spans="1:6" x14ac:dyDescent="0.2">
      <c r="A56" s="32">
        <v>39</v>
      </c>
      <c r="B56" s="32">
        <f t="shared" ca="1" si="2"/>
        <v>0.84972574371772569</v>
      </c>
      <c r="C56" s="32">
        <f t="shared" ca="1" si="4"/>
        <v>0.28309311145791227</v>
      </c>
      <c r="E56" s="32">
        <f t="shared" ca="1" si="5"/>
        <v>0.1925</v>
      </c>
      <c r="F56" s="66">
        <f t="shared" ca="1" si="3"/>
        <v>0.29400899474758901</v>
      </c>
    </row>
    <row r="57" spans="1:6" x14ac:dyDescent="0.2">
      <c r="A57" s="32">
        <v>40</v>
      </c>
      <c r="B57" s="32">
        <f t="shared" ca="1" si="2"/>
        <v>0.53774177637502241</v>
      </c>
      <c r="C57" s="32">
        <f t="shared" ca="1" si="4"/>
        <v>0.28977223190084295</v>
      </c>
      <c r="E57" s="32">
        <f t="shared" ca="1" si="5"/>
        <v>0.19750000000000001</v>
      </c>
      <c r="F57" s="66">
        <f t="shared" ca="1" si="3"/>
        <v>0.29974261928071566</v>
      </c>
    </row>
    <row r="58" spans="1:6" x14ac:dyDescent="0.2">
      <c r="A58" s="32">
        <v>41</v>
      </c>
      <c r="B58" s="32">
        <f t="shared" ca="1" si="2"/>
        <v>0.95131631806035211</v>
      </c>
      <c r="C58" s="32">
        <f t="shared" ca="1" si="4"/>
        <v>0.30614393637463971</v>
      </c>
      <c r="E58" s="32">
        <f t="shared" ca="1" si="5"/>
        <v>0.20250000000000001</v>
      </c>
      <c r="F58" s="66">
        <f t="shared" ca="1" si="3"/>
        <v>0.30543984164229804</v>
      </c>
    </row>
    <row r="59" spans="1:6" x14ac:dyDescent="0.2">
      <c r="A59" s="32">
        <v>42</v>
      </c>
      <c r="B59" s="32">
        <f t="shared" ca="1" si="2"/>
        <v>0.57774965099765407</v>
      </c>
      <c r="C59" s="32">
        <f t="shared" ca="1" si="4"/>
        <v>0.3071847739744803</v>
      </c>
      <c r="E59" s="32">
        <f t="shared" ca="1" si="5"/>
        <v>0.20749999999999999</v>
      </c>
      <c r="F59" s="66">
        <f t="shared" ca="1" si="3"/>
        <v>0.31110175108202415</v>
      </c>
    </row>
    <row r="60" spans="1:6" x14ac:dyDescent="0.2">
      <c r="A60" s="32">
        <v>43</v>
      </c>
      <c r="B60" s="32">
        <f t="shared" ca="1" si="2"/>
        <v>0.82109798574578152</v>
      </c>
      <c r="C60" s="32">
        <f t="shared" ca="1" si="4"/>
        <v>0.30868342310960306</v>
      </c>
      <c r="E60" s="32">
        <f t="shared" ca="1" si="5"/>
        <v>0.21249999999999999</v>
      </c>
      <c r="F60" s="66">
        <f t="shared" ca="1" si="3"/>
        <v>0.31672937796870532</v>
      </c>
    </row>
    <row r="61" spans="1:6" x14ac:dyDescent="0.2">
      <c r="A61" s="32">
        <v>44</v>
      </c>
      <c r="B61" s="32">
        <f t="shared" ca="1" si="2"/>
        <v>0.70430843362724183</v>
      </c>
      <c r="C61" s="32">
        <f t="shared" ca="1" si="4"/>
        <v>0.31034804846727509</v>
      </c>
      <c r="E61" s="32">
        <f t="shared" ca="1" si="5"/>
        <v>0.2175</v>
      </c>
      <c r="F61" s="66">
        <f t="shared" ca="1" si="3"/>
        <v>0.32232369826394947</v>
      </c>
    </row>
    <row r="62" spans="1:6" x14ac:dyDescent="0.2">
      <c r="A62" s="32">
        <v>45</v>
      </c>
      <c r="B62" s="32">
        <f t="shared" ca="1" si="2"/>
        <v>0.9463966587980559</v>
      </c>
      <c r="C62" s="32">
        <f t="shared" ca="1" si="4"/>
        <v>0.31630379811662668</v>
      </c>
      <c r="E62" s="32">
        <f t="shared" ca="1" si="5"/>
        <v>0.2225</v>
      </c>
      <c r="F62" s="66">
        <f t="shared" ca="1" si="3"/>
        <v>0.32788563756058214</v>
      </c>
    </row>
    <row r="63" spans="1:6" x14ac:dyDescent="0.2">
      <c r="A63" s="32">
        <v>46</v>
      </c>
      <c r="B63" s="32">
        <f t="shared" ca="1" si="2"/>
        <v>0.78628005694965353</v>
      </c>
      <c r="C63" s="32">
        <f t="shared" ca="1" si="4"/>
        <v>0.31934382211783907</v>
      </c>
      <c r="E63" s="32">
        <f t="shared" ca="1" si="5"/>
        <v>0.22750000000000001</v>
      </c>
      <c r="F63" s="66">
        <f t="shared" ca="1" si="3"/>
        <v>0.33341607473696133</v>
      </c>
    </row>
    <row r="64" spans="1:6" x14ac:dyDescent="0.2">
      <c r="A64" s="32">
        <v>47</v>
      </c>
      <c r="B64" s="32">
        <f t="shared" ca="1" si="2"/>
        <v>0.45504617826448562</v>
      </c>
      <c r="C64" s="32">
        <f t="shared" ca="1" si="4"/>
        <v>0.32082144257832224</v>
      </c>
      <c r="E64" s="32">
        <f t="shared" ca="1" si="5"/>
        <v>0.23250000000000001</v>
      </c>
      <c r="F64" s="66">
        <f t="shared" ca="1" si="3"/>
        <v>0.33891584527133672</v>
      </c>
    </row>
    <row r="65" spans="1:6" x14ac:dyDescent="0.2">
      <c r="A65" s="32">
        <v>48</v>
      </c>
      <c r="B65" s="32">
        <f t="shared" ca="1" si="2"/>
        <v>0.81015182563591903</v>
      </c>
      <c r="C65" s="32">
        <f t="shared" ca="1" si="4"/>
        <v>0.32838149766788205</v>
      </c>
      <c r="E65" s="32">
        <f t="shared" ca="1" si="5"/>
        <v>0.23749999999999999</v>
      </c>
      <c r="F65" s="66">
        <f t="shared" ca="1" si="3"/>
        <v>0.34438574425447777</v>
      </c>
    </row>
    <row r="66" spans="1:6" x14ac:dyDescent="0.2">
      <c r="A66" s="32">
        <v>49</v>
      </c>
      <c r="B66" s="32">
        <f t="shared" ca="1" si="2"/>
        <v>0.80525967692423883</v>
      </c>
      <c r="C66" s="32">
        <f t="shared" ca="1" si="4"/>
        <v>0.33630977539053664</v>
      </c>
      <c r="E66" s="32">
        <f t="shared" ca="1" si="5"/>
        <v>0.24249999999999999</v>
      </c>
      <c r="F66" s="66">
        <f t="shared" ca="1" si="3"/>
        <v>0.34982652913379875</v>
      </c>
    </row>
    <row r="67" spans="1:6" x14ac:dyDescent="0.2">
      <c r="A67" s="32">
        <v>50</v>
      </c>
      <c r="B67" s="32">
        <f t="shared" ca="1" si="2"/>
        <v>0.5225067396271611</v>
      </c>
      <c r="C67" s="32">
        <f t="shared" ca="1" si="4"/>
        <v>0.34852905264865019</v>
      </c>
      <c r="E67" s="32">
        <f t="shared" ca="1" si="5"/>
        <v>0.2475</v>
      </c>
      <c r="F67" s="66">
        <f t="shared" ca="1" si="3"/>
        <v>0.3552389222179258</v>
      </c>
    </row>
    <row r="68" spans="1:6" x14ac:dyDescent="0.2">
      <c r="A68" s="32">
        <v>51</v>
      </c>
      <c r="B68" s="32">
        <f t="shared" ca="1" si="2"/>
        <v>0.77772324526578174</v>
      </c>
      <c r="C68" s="32">
        <f t="shared" ca="1" si="4"/>
        <v>0.34857647555559806</v>
      </c>
      <c r="E68" s="32">
        <f t="shared" ca="1" si="5"/>
        <v>0.2525</v>
      </c>
      <c r="F68" s="66">
        <f t="shared" ca="1" si="3"/>
        <v>0.36062361296701828</v>
      </c>
    </row>
    <row r="69" spans="1:6" x14ac:dyDescent="0.2">
      <c r="A69" s="32">
        <v>52</v>
      </c>
      <c r="B69" s="32">
        <f t="shared" ca="1" si="2"/>
        <v>0.5161091392782674</v>
      </c>
      <c r="C69" s="32">
        <f t="shared" ca="1" si="4"/>
        <v>0.35014823062052514</v>
      </c>
      <c r="E69" s="32">
        <f t="shared" ca="1" si="5"/>
        <v>0.25750000000000001</v>
      </c>
      <c r="F69" s="66">
        <f t="shared" ca="1" si="3"/>
        <v>0.36598126009102994</v>
      </c>
    </row>
    <row r="70" spans="1:6" x14ac:dyDescent="0.2">
      <c r="A70" s="32">
        <v>53</v>
      </c>
      <c r="B70" s="32">
        <f t="shared" ca="1" si="2"/>
        <v>0.26760250513022094</v>
      </c>
      <c r="C70" s="32">
        <f t="shared" ca="1" si="4"/>
        <v>0.38169978380346209</v>
      </c>
      <c r="E70" s="32">
        <f t="shared" ca="1" si="5"/>
        <v>0.26250000000000001</v>
      </c>
      <c r="F70" s="66">
        <f t="shared" ca="1" si="3"/>
        <v>0.37131249347541528</v>
      </c>
    </row>
    <row r="71" spans="1:6" x14ac:dyDescent="0.2">
      <c r="A71" s="32">
        <v>54</v>
      </c>
      <c r="B71" s="32">
        <f t="shared" ca="1" si="2"/>
        <v>0.71009006552040088</v>
      </c>
      <c r="C71" s="32">
        <f t="shared" ca="1" si="4"/>
        <v>0.38576011228109747</v>
      </c>
      <c r="E71" s="32">
        <f t="shared" ca="1" si="5"/>
        <v>0.26750000000000002</v>
      </c>
      <c r="F71" s="66">
        <f t="shared" ca="1" si="3"/>
        <v>0.37661791595146543</v>
      </c>
    </row>
    <row r="72" spans="1:6" x14ac:dyDescent="0.2">
      <c r="A72" s="32">
        <v>55</v>
      </c>
      <c r="B72" s="32">
        <f t="shared" ca="1" si="2"/>
        <v>0.79730345054126583</v>
      </c>
      <c r="C72" s="32">
        <f t="shared" ca="1" si="4"/>
        <v>0.39976030883301245</v>
      </c>
      <c r="E72" s="32">
        <f t="shared" ca="1" si="5"/>
        <v>0.27250000000000002</v>
      </c>
      <c r="F72" s="66">
        <f t="shared" ca="1" si="3"/>
        <v>0.38189810492646242</v>
      </c>
    </row>
    <row r="73" spans="1:6" x14ac:dyDescent="0.2">
      <c r="A73" s="32">
        <v>56</v>
      </c>
      <c r="B73" s="32">
        <f t="shared" ca="1" si="2"/>
        <v>0.91380224792325704</v>
      </c>
      <c r="C73" s="32">
        <f t="shared" ca="1" si="4"/>
        <v>0.39992082135745433</v>
      </c>
      <c r="E73" s="32">
        <f t="shared" ca="1" si="5"/>
        <v>0.27750000000000002</v>
      </c>
      <c r="F73" s="66">
        <f t="shared" ca="1" si="3"/>
        <v>0.38715361388710628</v>
      </c>
    </row>
    <row r="74" spans="1:6" x14ac:dyDescent="0.2">
      <c r="A74" s="32">
        <v>57</v>
      </c>
      <c r="B74" s="32">
        <f t="shared" ca="1" si="2"/>
        <v>0.18238930553327434</v>
      </c>
      <c r="C74" s="32">
        <f t="shared" ca="1" si="4"/>
        <v>0.41212670419601333</v>
      </c>
      <c r="E74" s="32">
        <f t="shared" ca="1" si="5"/>
        <v>0.28249999999999997</v>
      </c>
      <c r="F74" s="66">
        <f t="shared" ca="1" si="3"/>
        <v>0.39238497378814763</v>
      </c>
    </row>
    <row r="75" spans="1:6" x14ac:dyDescent="0.2">
      <c r="A75" s="32">
        <v>58</v>
      </c>
      <c r="B75" s="32">
        <f t="shared" ca="1" si="2"/>
        <v>0.38576011228109747</v>
      </c>
      <c r="C75" s="32">
        <f t="shared" ca="1" si="4"/>
        <v>0.41697616044918973</v>
      </c>
      <c r="E75" s="32">
        <f t="shared" ca="1" si="5"/>
        <v>0.28749999999999998</v>
      </c>
      <c r="F75" s="66">
        <f t="shared" ca="1" si="3"/>
        <v>0.39759269433685807</v>
      </c>
    </row>
    <row r="76" spans="1:6" x14ac:dyDescent="0.2">
      <c r="A76" s="32">
        <v>59</v>
      </c>
      <c r="B76" s="32">
        <f t="shared" ca="1" si="2"/>
        <v>0.81558210945624099</v>
      </c>
      <c r="C76" s="32">
        <f t="shared" ca="1" si="4"/>
        <v>0.42008446862947491</v>
      </c>
      <c r="E76" s="32">
        <f t="shared" ca="1" si="5"/>
        <v>0.29249999999999998</v>
      </c>
      <c r="F76" s="66">
        <f t="shared" ca="1" si="3"/>
        <v>0.40277726518280321</v>
      </c>
    </row>
    <row r="77" spans="1:6" x14ac:dyDescent="0.2">
      <c r="A77" s="32">
        <v>60</v>
      </c>
      <c r="B77" s="32">
        <f t="shared" ca="1" si="2"/>
        <v>0.98523460565549681</v>
      </c>
      <c r="C77" s="32">
        <f t="shared" ca="1" si="4"/>
        <v>0.42440746378917438</v>
      </c>
      <c r="E77" s="32">
        <f t="shared" ca="1" si="5"/>
        <v>0.29749999999999999</v>
      </c>
      <c r="F77" s="66">
        <f t="shared" ca="1" si="3"/>
        <v>0.40793915702138822</v>
      </c>
    </row>
    <row r="78" spans="1:6" x14ac:dyDescent="0.2">
      <c r="A78" s="32">
        <v>61</v>
      </c>
      <c r="B78" s="32">
        <f t="shared" ca="1" si="2"/>
        <v>0.27954980161079068</v>
      </c>
      <c r="C78" s="32">
        <f t="shared" ca="1" si="4"/>
        <v>0.4272477937436478</v>
      </c>
      <c r="E78" s="32">
        <f t="shared" ca="1" si="5"/>
        <v>0.30249999999999999</v>
      </c>
      <c r="F78" s="66">
        <f t="shared" ca="1" si="3"/>
        <v>0.41307882261874956</v>
      </c>
    </row>
    <row r="79" spans="1:6" x14ac:dyDescent="0.2">
      <c r="A79" s="32">
        <v>62</v>
      </c>
      <c r="B79" s="32">
        <f t="shared" ca="1" si="2"/>
        <v>0.12739775532319578</v>
      </c>
      <c r="C79" s="32">
        <f t="shared" ca="1" si="4"/>
        <v>0.43285403043459092</v>
      </c>
      <c r="E79" s="32">
        <f t="shared" ca="1" si="5"/>
        <v>0.3075</v>
      </c>
      <c r="F79" s="66">
        <f t="shared" ca="1" si="3"/>
        <v>0.41819669776478829</v>
      </c>
    </row>
    <row r="80" spans="1:6" x14ac:dyDescent="0.2">
      <c r="A80" s="32">
        <v>63</v>
      </c>
      <c r="B80" s="32">
        <f t="shared" ca="1" si="2"/>
        <v>0.55750335228279291</v>
      </c>
      <c r="C80" s="32">
        <f t="shared" ca="1" si="4"/>
        <v>0.44184077595563043</v>
      </c>
      <c r="E80" s="32">
        <f t="shared" ca="1" si="5"/>
        <v>0.3125</v>
      </c>
      <c r="F80" s="66">
        <f t="shared" ca="1" si="3"/>
        <v>0.42329320216045596</v>
      </c>
    </row>
    <row r="81" spans="1:6" x14ac:dyDescent="0.2">
      <c r="A81" s="32">
        <v>64</v>
      </c>
      <c r="B81" s="32">
        <f t="shared" ca="1" si="2"/>
        <v>0.97862432138761168</v>
      </c>
      <c r="C81" s="32">
        <f t="shared" ca="1" si="4"/>
        <v>0.44302137419730808</v>
      </c>
      <c r="E81" s="32">
        <f t="shared" ca="1" si="5"/>
        <v>0.3175</v>
      </c>
      <c r="F81" s="66">
        <f t="shared" ca="1" si="3"/>
        <v>0.4283687402447896</v>
      </c>
    </row>
    <row r="82" spans="1:6" x14ac:dyDescent="0.2">
      <c r="A82" s="32">
        <v>65</v>
      </c>
      <c r="B82" s="32">
        <f t="shared" ca="1" si="2"/>
        <v>0.76944582219154367</v>
      </c>
      <c r="C82" s="32">
        <f t="shared" ref="C82:C113" ca="1" si="6">SMALL($B$18:$B$217,A82)</f>
        <v>0.44683296991581711</v>
      </c>
      <c r="E82" s="32">
        <f t="shared" ref="E82:E113" ca="1" si="7">(A82-0.5)/$B$9</f>
        <v>0.32250000000000001</v>
      </c>
      <c r="F82" s="66">
        <f t="shared" ca="1" si="3"/>
        <v>0.43342370196665403</v>
      </c>
    </row>
    <row r="83" spans="1:6" x14ac:dyDescent="0.2">
      <c r="A83" s="32">
        <v>66</v>
      </c>
      <c r="B83" s="32">
        <f t="shared" ref="B83:B146" ca="1" si="8">_xlfn.BETA.INV(RAND(),$B$4,B$5,B$6,B$7)</f>
        <v>0.67086261265160618</v>
      </c>
      <c r="C83" s="32">
        <f t="shared" ca="1" si="6"/>
        <v>0.45315829973765381</v>
      </c>
      <c r="E83" s="32">
        <f t="shared" ca="1" si="7"/>
        <v>0.32750000000000001</v>
      </c>
      <c r="F83" s="66">
        <f t="shared" ref="F83:F146" ca="1" si="9">_xlfn.BETA.INV(E83,$C$4,$C$5,B$6,B$7)</f>
        <v>0.43845846350567313</v>
      </c>
    </row>
    <row r="84" spans="1:6" x14ac:dyDescent="0.2">
      <c r="A84" s="32">
        <v>67</v>
      </c>
      <c r="B84" s="32">
        <f t="shared" ca="1" si="8"/>
        <v>0.85486443358760855</v>
      </c>
      <c r="C84" s="32">
        <f t="shared" ca="1" si="6"/>
        <v>0.45417607027309526</v>
      </c>
      <c r="E84" s="32">
        <f t="shared" ca="1" si="7"/>
        <v>0.33250000000000002</v>
      </c>
      <c r="F84" s="66">
        <f t="shared" ca="1" si="9"/>
        <v>0.44347338794639879</v>
      </c>
    </row>
    <row r="85" spans="1:6" x14ac:dyDescent="0.2">
      <c r="A85" s="32">
        <v>68</v>
      </c>
      <c r="B85" s="32">
        <f t="shared" ca="1" si="8"/>
        <v>0.66752559516704035</v>
      </c>
      <c r="C85" s="32">
        <f t="shared" ca="1" si="6"/>
        <v>0.45504617826448562</v>
      </c>
      <c r="E85" s="32">
        <f t="shared" ca="1" si="7"/>
        <v>0.33750000000000002</v>
      </c>
      <c r="F85" s="66">
        <f t="shared" ca="1" si="9"/>
        <v>0.44846882590939863</v>
      </c>
    </row>
    <row r="86" spans="1:6" x14ac:dyDescent="0.2">
      <c r="A86" s="32">
        <v>69</v>
      </c>
      <c r="B86" s="32">
        <f t="shared" ca="1" si="8"/>
        <v>7.5257539845989527E-2</v>
      </c>
      <c r="C86" s="32">
        <f t="shared" ca="1" si="6"/>
        <v>0.45727124000223168</v>
      </c>
      <c r="E86" s="32">
        <f t="shared" ca="1" si="7"/>
        <v>0.34250000000000003</v>
      </c>
      <c r="F86" s="66">
        <f t="shared" ca="1" si="9"/>
        <v>0.45344511614258681</v>
      </c>
    </row>
    <row r="87" spans="1:6" x14ac:dyDescent="0.2">
      <c r="A87" s="32">
        <v>70</v>
      </c>
      <c r="B87" s="32">
        <f t="shared" ca="1" si="8"/>
        <v>0.99493923826148811</v>
      </c>
      <c r="C87" s="32">
        <f t="shared" ca="1" si="6"/>
        <v>0.46836611368338887</v>
      </c>
      <c r="E87" s="32">
        <f t="shared" ca="1" si="7"/>
        <v>0.34749999999999998</v>
      </c>
      <c r="F87" s="66">
        <f t="shared" ca="1" si="9"/>
        <v>0.45840258607583356</v>
      </c>
    </row>
    <row r="88" spans="1:6" x14ac:dyDescent="0.2">
      <c r="A88" s="32">
        <v>71</v>
      </c>
      <c r="B88" s="32">
        <f t="shared" ca="1" si="8"/>
        <v>0.61001843699067115</v>
      </c>
      <c r="C88" s="32">
        <f t="shared" ca="1" si="6"/>
        <v>0.46863813145789118</v>
      </c>
      <c r="E88" s="32">
        <f t="shared" ca="1" si="7"/>
        <v>0.35249999999999998</v>
      </c>
      <c r="F88" s="66">
        <f t="shared" ca="1" si="9"/>
        <v>0.46334155234161079</v>
      </c>
    </row>
    <row r="89" spans="1:6" x14ac:dyDescent="0.2">
      <c r="A89" s="32">
        <v>72</v>
      </c>
      <c r="B89" s="32">
        <f t="shared" ca="1" si="8"/>
        <v>0.80595583425046213</v>
      </c>
      <c r="C89" s="32">
        <f t="shared" ca="1" si="6"/>
        <v>0.47178355852730497</v>
      </c>
      <c r="E89" s="32">
        <f t="shared" ca="1" si="7"/>
        <v>0.35749999999999998</v>
      </c>
      <c r="F89" s="66">
        <f t="shared" ca="1" si="9"/>
        <v>0.46826232126418743</v>
      </c>
    </row>
    <row r="90" spans="1:6" x14ac:dyDescent="0.2">
      <c r="A90" s="32">
        <v>73</v>
      </c>
      <c r="B90" s="32">
        <f t="shared" ca="1" si="8"/>
        <v>0.59313607581579919</v>
      </c>
      <c r="C90" s="32">
        <f t="shared" ca="1" si="6"/>
        <v>0.47359573906672975</v>
      </c>
      <c r="E90" s="32">
        <f t="shared" ca="1" si="7"/>
        <v>0.36249999999999999</v>
      </c>
      <c r="F90" s="66">
        <f t="shared" ca="1" si="9"/>
        <v>0.47316518931966928</v>
      </c>
    </row>
    <row r="91" spans="1:6" x14ac:dyDescent="0.2">
      <c r="A91" s="32">
        <v>74</v>
      </c>
      <c r="B91" s="32">
        <f t="shared" ca="1" si="8"/>
        <v>0.34857647555559806</v>
      </c>
      <c r="C91" s="32">
        <f t="shared" ca="1" si="6"/>
        <v>0.47383268281925461</v>
      </c>
      <c r="E91" s="32">
        <f t="shared" ca="1" si="7"/>
        <v>0.36749999999999999</v>
      </c>
      <c r="F91" s="66">
        <f t="shared" ca="1" si="9"/>
        <v>0.47805044356897769</v>
      </c>
    </row>
    <row r="92" spans="1:6" x14ac:dyDescent="0.2">
      <c r="A92" s="32">
        <v>75</v>
      </c>
      <c r="B92" s="32">
        <f t="shared" ca="1" si="8"/>
        <v>7.4590559990402497E-2</v>
      </c>
      <c r="C92" s="32">
        <f t="shared" ca="1" si="6"/>
        <v>0.49510950338126913</v>
      </c>
      <c r="E92" s="32">
        <f t="shared" ca="1" si="7"/>
        <v>0.3725</v>
      </c>
      <c r="F92" s="66">
        <f t="shared" ca="1" si="9"/>
        <v>0.48291836206569327</v>
      </c>
    </row>
    <row r="93" spans="1:6" x14ac:dyDescent="0.2">
      <c r="A93" s="32">
        <v>76</v>
      </c>
      <c r="B93" s="32">
        <f t="shared" ca="1" si="8"/>
        <v>0.58770514956355535</v>
      </c>
      <c r="C93" s="32">
        <f t="shared" ca="1" si="6"/>
        <v>0.49572952151543748</v>
      </c>
      <c r="E93" s="32">
        <f t="shared" ca="1" si="7"/>
        <v>0.3775</v>
      </c>
      <c r="F93" s="66">
        <f t="shared" ca="1" si="9"/>
        <v>0.48776921424051289</v>
      </c>
    </row>
    <row r="94" spans="1:6" x14ac:dyDescent="0.2">
      <c r="A94" s="32">
        <v>77</v>
      </c>
      <c r="B94" s="32">
        <f t="shared" ca="1" si="8"/>
        <v>0.26748164355102727</v>
      </c>
      <c r="C94" s="32">
        <f t="shared" ca="1" si="6"/>
        <v>0.49644220835446284</v>
      </c>
      <c r="E94" s="32">
        <f t="shared" ca="1" si="7"/>
        <v>0.38250000000000001</v>
      </c>
      <c r="F94" s="66">
        <f t="shared" ca="1" si="9"/>
        <v>0.49260326126394127</v>
      </c>
    </row>
    <row r="95" spans="1:6" x14ac:dyDescent="0.2">
      <c r="A95" s="32">
        <v>78</v>
      </c>
      <c r="B95" s="32">
        <f t="shared" ca="1" si="8"/>
        <v>0.12884964029469467</v>
      </c>
      <c r="C95" s="32">
        <f t="shared" ca="1" si="6"/>
        <v>0.49806051832729553</v>
      </c>
      <c r="E95" s="32">
        <f t="shared" ca="1" si="7"/>
        <v>0.38750000000000001</v>
      </c>
      <c r="F95" s="66">
        <f t="shared" ca="1" si="9"/>
        <v>0.49742075638869149</v>
      </c>
    </row>
    <row r="96" spans="1:6" x14ac:dyDescent="0.2">
      <c r="A96" s="32">
        <v>79</v>
      </c>
      <c r="B96" s="32">
        <f t="shared" ca="1" si="8"/>
        <v>0.10354653324159961</v>
      </c>
      <c r="C96" s="32">
        <f t="shared" ca="1" si="6"/>
        <v>0.50572457650800129</v>
      </c>
      <c r="E96" s="32">
        <f t="shared" ca="1" si="7"/>
        <v>0.39250000000000002</v>
      </c>
      <c r="F96" s="66">
        <f t="shared" ca="1" si="9"/>
        <v>0.50222194527315966</v>
      </c>
    </row>
    <row r="97" spans="1:6" x14ac:dyDescent="0.2">
      <c r="A97" s="32">
        <v>80</v>
      </c>
      <c r="B97" s="32">
        <f t="shared" ca="1" si="8"/>
        <v>0.41212670419601333</v>
      </c>
      <c r="C97" s="32">
        <f t="shared" ca="1" si="6"/>
        <v>0.50652315884409105</v>
      </c>
      <c r="E97" s="32">
        <f t="shared" ca="1" si="7"/>
        <v>0.39750000000000002</v>
      </c>
      <c r="F97" s="66">
        <f t="shared" ca="1" si="9"/>
        <v>0.50700706628722569</v>
      </c>
    </row>
    <row r="98" spans="1:6" x14ac:dyDescent="0.2">
      <c r="A98" s="32">
        <v>81</v>
      </c>
      <c r="B98" s="32">
        <f t="shared" ca="1" si="8"/>
        <v>0.54430369857281613</v>
      </c>
      <c r="C98" s="32">
        <f t="shared" ca="1" si="6"/>
        <v>0.51213910322570755</v>
      </c>
      <c r="E98" s="32">
        <f t="shared" ca="1" si="7"/>
        <v>0.40250000000000002</v>
      </c>
      <c r="F98" s="66">
        <f t="shared" ca="1" si="9"/>
        <v>0.51177635080153194</v>
      </c>
    </row>
    <row r="99" spans="1:6" x14ac:dyDescent="0.2">
      <c r="A99" s="32">
        <v>82</v>
      </c>
      <c r="B99" s="32">
        <f t="shared" ca="1" si="8"/>
        <v>0.91619330089311202</v>
      </c>
      <c r="C99" s="32">
        <f t="shared" ca="1" si="6"/>
        <v>0.5161091392782674</v>
      </c>
      <c r="E99" s="32">
        <f t="shared" ca="1" si="7"/>
        <v>0.40749999999999997</v>
      </c>
      <c r="F99" s="66">
        <f t="shared" ca="1" si="9"/>
        <v>0.51653002346130916</v>
      </c>
    </row>
    <row r="100" spans="1:6" x14ac:dyDescent="0.2">
      <c r="A100" s="32">
        <v>83</v>
      </c>
      <c r="B100" s="32">
        <f t="shared" ca="1" si="8"/>
        <v>0.28309311145791227</v>
      </c>
      <c r="C100" s="32">
        <f t="shared" ca="1" si="6"/>
        <v>0.51857854587701202</v>
      </c>
      <c r="E100" s="32">
        <f t="shared" ca="1" si="7"/>
        <v>0.41249999999999998</v>
      </c>
      <c r="F100" s="66">
        <f t="shared" ca="1" si="9"/>
        <v>0.52126830244572553</v>
      </c>
    </row>
    <row r="101" spans="1:6" x14ac:dyDescent="0.2">
      <c r="A101" s="32">
        <v>84</v>
      </c>
      <c r="B101" s="32">
        <f t="shared" ca="1" si="8"/>
        <v>0.70479415854514904</v>
      </c>
      <c r="C101" s="32">
        <f t="shared" ca="1" si="6"/>
        <v>0.52106311352585866</v>
      </c>
      <c r="E101" s="32">
        <f t="shared" ca="1" si="7"/>
        <v>0.41749999999999998</v>
      </c>
      <c r="F101" s="66">
        <f t="shared" ca="1" si="9"/>
        <v>0.5259913997136717</v>
      </c>
    </row>
    <row r="102" spans="1:6" x14ac:dyDescent="0.2">
      <c r="A102" s="32">
        <v>85</v>
      </c>
      <c r="B102" s="32">
        <f t="shared" ca="1" si="8"/>
        <v>0.64952453691625356</v>
      </c>
      <c r="C102" s="32">
        <f t="shared" ca="1" si="6"/>
        <v>0.5225067396271611</v>
      </c>
      <c r="E102" s="32">
        <f t="shared" ca="1" si="7"/>
        <v>0.42249999999999999</v>
      </c>
      <c r="F102" s="66">
        <f t="shared" ca="1" si="9"/>
        <v>0.5306995212368214</v>
      </c>
    </row>
    <row r="103" spans="1:6" x14ac:dyDescent="0.2">
      <c r="A103" s="32">
        <v>86</v>
      </c>
      <c r="B103" s="32">
        <f t="shared" ca="1" si="8"/>
        <v>0.5438048894520302</v>
      </c>
      <c r="C103" s="32">
        <f t="shared" ca="1" si="6"/>
        <v>0.53576178531776597</v>
      </c>
      <c r="E103" s="32">
        <f t="shared" ca="1" si="7"/>
        <v>0.42749999999999999</v>
      </c>
      <c r="F103" s="66">
        <f t="shared" ca="1" si="9"/>
        <v>0.5353928672207392</v>
      </c>
    </row>
    <row r="104" spans="1:6" x14ac:dyDescent="0.2">
      <c r="A104" s="32">
        <v>87</v>
      </c>
      <c r="B104" s="32">
        <f t="shared" ca="1" si="8"/>
        <v>0.44184077595563043</v>
      </c>
      <c r="C104" s="32">
        <f t="shared" ca="1" si="6"/>
        <v>0.53774177637502241</v>
      </c>
      <c r="E104" s="32">
        <f t="shared" ca="1" si="7"/>
        <v>0.4325</v>
      </c>
      <c r="F104" s="66">
        <f t="shared" ca="1" si="9"/>
        <v>0.54007163231476019</v>
      </c>
    </row>
    <row r="105" spans="1:6" x14ac:dyDescent="0.2">
      <c r="A105" s="32">
        <v>88</v>
      </c>
      <c r="B105" s="32">
        <f t="shared" ca="1" si="8"/>
        <v>0.3071847739744803</v>
      </c>
      <c r="C105" s="32">
        <f t="shared" ca="1" si="6"/>
        <v>0.54170838858829407</v>
      </c>
      <c r="E105" s="32">
        <f t="shared" ca="1" si="7"/>
        <v>0.4375</v>
      </c>
      <c r="F105" s="66">
        <f t="shared" ca="1" si="9"/>
        <v>0.54473600581131087</v>
      </c>
    </row>
    <row r="106" spans="1:6" x14ac:dyDescent="0.2">
      <c r="A106" s="32">
        <v>89</v>
      </c>
      <c r="B106" s="32">
        <f t="shared" ca="1" si="8"/>
        <v>0.99894615554892618</v>
      </c>
      <c r="C106" s="32">
        <f t="shared" ca="1" si="6"/>
        <v>0.5438048894520302</v>
      </c>
      <c r="E106" s="32">
        <f t="shared" ca="1" si="7"/>
        <v>0.4425</v>
      </c>
      <c r="F106" s="66">
        <f t="shared" ca="1" si="9"/>
        <v>0.54938617183528005</v>
      </c>
    </row>
    <row r="107" spans="1:6" x14ac:dyDescent="0.2">
      <c r="A107" s="32">
        <v>90</v>
      </c>
      <c r="B107" s="32">
        <f t="shared" ca="1" si="8"/>
        <v>0.96216364319422698</v>
      </c>
      <c r="C107" s="32">
        <f t="shared" ca="1" si="6"/>
        <v>0.54412756183219801</v>
      </c>
      <c r="E107" s="32">
        <f t="shared" ca="1" si="7"/>
        <v>0.44750000000000001</v>
      </c>
      <c r="F107" s="66">
        <f t="shared" ca="1" si="9"/>
        <v>0.55402230952402809</v>
      </c>
    </row>
    <row r="108" spans="1:6" x14ac:dyDescent="0.2">
      <c r="A108" s="32">
        <v>91</v>
      </c>
      <c r="B108" s="32">
        <f t="shared" ca="1" si="8"/>
        <v>0.97844828487478963</v>
      </c>
      <c r="C108" s="32">
        <f t="shared" ca="1" si="6"/>
        <v>0.54430369857281613</v>
      </c>
      <c r="E108" s="32">
        <f t="shared" ca="1" si="7"/>
        <v>0.45250000000000001</v>
      </c>
      <c r="F108" s="66">
        <f t="shared" ca="1" si="9"/>
        <v>0.55864459319855786</v>
      </c>
    </row>
    <row r="109" spans="1:6" x14ac:dyDescent="0.2">
      <c r="A109" s="32">
        <v>92</v>
      </c>
      <c r="B109" s="32">
        <f t="shared" ca="1" si="8"/>
        <v>0.54412756183219801</v>
      </c>
      <c r="C109" s="32">
        <f t="shared" ca="1" si="6"/>
        <v>0.54448636743932</v>
      </c>
      <c r="E109" s="32">
        <f t="shared" ca="1" si="7"/>
        <v>0.45750000000000002</v>
      </c>
      <c r="F109" s="66">
        <f t="shared" ca="1" si="9"/>
        <v>0.56325319252635087</v>
      </c>
    </row>
    <row r="110" spans="1:6" x14ac:dyDescent="0.2">
      <c r="A110" s="32">
        <v>93</v>
      </c>
      <c r="B110" s="32">
        <f t="shared" ca="1" si="8"/>
        <v>0.10604857978939558</v>
      </c>
      <c r="C110" s="32">
        <f t="shared" ca="1" si="6"/>
        <v>0.5479582450990903</v>
      </c>
      <c r="E110" s="32">
        <f t="shared" ca="1" si="7"/>
        <v>0.46250000000000002</v>
      </c>
      <c r="F110" s="66">
        <f t="shared" ca="1" si="9"/>
        <v>0.56784827267632454</v>
      </c>
    </row>
    <row r="111" spans="1:6" x14ac:dyDescent="0.2">
      <c r="A111" s="32">
        <v>94</v>
      </c>
      <c r="B111" s="32">
        <f t="shared" ca="1" si="8"/>
        <v>0.2262496548587338</v>
      </c>
      <c r="C111" s="32">
        <f t="shared" ca="1" si="6"/>
        <v>0.55296431662802059</v>
      </c>
      <c r="E111" s="32">
        <f t="shared" ca="1" si="7"/>
        <v>0.46750000000000003</v>
      </c>
      <c r="F111" s="66">
        <f t="shared" ca="1" si="9"/>
        <v>0.57242999446634701</v>
      </c>
    </row>
    <row r="112" spans="1:6" x14ac:dyDescent="0.2">
      <c r="A112" s="32">
        <v>95</v>
      </c>
      <c r="B112" s="32">
        <f t="shared" ca="1" si="8"/>
        <v>0.47178355852730497</v>
      </c>
      <c r="C112" s="32">
        <f t="shared" ca="1" si="6"/>
        <v>0.55579969284988728</v>
      </c>
      <c r="E112" s="32">
        <f t="shared" ca="1" si="7"/>
        <v>0.47249999999999998</v>
      </c>
      <c r="F112" s="66">
        <f t="shared" ca="1" si="9"/>
        <v>0.57699851450370565</v>
      </c>
    </row>
    <row r="113" spans="1:6" x14ac:dyDescent="0.2">
      <c r="A113" s="32">
        <v>96</v>
      </c>
      <c r="B113" s="32">
        <f t="shared" ca="1" si="8"/>
        <v>0.39976030883301245</v>
      </c>
      <c r="C113" s="32">
        <f t="shared" ca="1" si="6"/>
        <v>0.55750335228279291</v>
      </c>
      <c r="E113" s="32">
        <f t="shared" ca="1" si="7"/>
        <v>0.47749999999999998</v>
      </c>
      <c r="F113" s="66">
        <f t="shared" ca="1" si="9"/>
        <v>0.58155398531890212</v>
      </c>
    </row>
    <row r="114" spans="1:6" x14ac:dyDescent="0.2">
      <c r="A114" s="32">
        <v>97</v>
      </c>
      <c r="B114" s="32">
        <f t="shared" ca="1" si="8"/>
        <v>0.96245518920367057</v>
      </c>
      <c r="C114" s="32">
        <f t="shared" ref="C114:C145" ca="1" si="10">SMALL($B$18:$B$217,A114)</f>
        <v>0.56029000181351751</v>
      </c>
      <c r="E114" s="32">
        <f t="shared" ref="E114:E145" ca="1" si="11">(A114-0.5)/$B$9</f>
        <v>0.48249999999999998</v>
      </c>
      <c r="F114" s="66">
        <f t="shared" ca="1" si="9"/>
        <v>0.58609655549312667</v>
      </c>
    </row>
    <row r="115" spans="1:6" x14ac:dyDescent="0.2">
      <c r="A115" s="32">
        <v>98</v>
      </c>
      <c r="B115" s="32">
        <f t="shared" ca="1" si="8"/>
        <v>0.28977223190084295</v>
      </c>
      <c r="C115" s="32">
        <f t="shared" ca="1" si="10"/>
        <v>0.5682122563269929</v>
      </c>
      <c r="E115" s="32">
        <f t="shared" ca="1" si="11"/>
        <v>0.48749999999999999</v>
      </c>
      <c r="F115" s="66">
        <f t="shared" ca="1" si="9"/>
        <v>0.5906263697797276</v>
      </c>
    </row>
    <row r="116" spans="1:6" x14ac:dyDescent="0.2">
      <c r="A116" s="32">
        <v>99</v>
      </c>
      <c r="B116" s="32">
        <f t="shared" ca="1" si="8"/>
        <v>0.94946504776936436</v>
      </c>
      <c r="C116" s="32">
        <f t="shared" ca="1" si="10"/>
        <v>0.56900917109498061</v>
      </c>
      <c r="E116" s="32">
        <f t="shared" ca="1" si="11"/>
        <v>0.49249999999999999</v>
      </c>
      <c r="F116" s="66">
        <f t="shared" ca="1" si="9"/>
        <v>0.59514356921998757</v>
      </c>
    </row>
    <row r="117" spans="1:6" x14ac:dyDescent="0.2">
      <c r="A117" s="32">
        <v>100</v>
      </c>
      <c r="B117" s="32">
        <f t="shared" ca="1" si="8"/>
        <v>0.43285403043459092</v>
      </c>
      <c r="C117" s="32">
        <f t="shared" ca="1" si="10"/>
        <v>0.57493338654677051</v>
      </c>
      <c r="E117" s="32">
        <f t="shared" ca="1" si="11"/>
        <v>0.4975</v>
      </c>
      <c r="F117" s="66">
        <f t="shared" ca="1" si="9"/>
        <v>0.59964829125348507</v>
      </c>
    </row>
    <row r="118" spans="1:6" x14ac:dyDescent="0.2">
      <c r="A118" s="32">
        <v>101</v>
      </c>
      <c r="B118" s="32">
        <f t="shared" ca="1" si="8"/>
        <v>0.84205811446158818</v>
      </c>
      <c r="C118" s="32">
        <f t="shared" ca="1" si="10"/>
        <v>0.57774965099765407</v>
      </c>
      <c r="E118" s="32">
        <f t="shared" ca="1" si="11"/>
        <v>0.50249999999999995</v>
      </c>
      <c r="F118" s="66">
        <f t="shared" ca="1" si="9"/>
        <v>0.6041406698232985</v>
      </c>
    </row>
    <row r="119" spans="1:6" x14ac:dyDescent="0.2">
      <c r="A119" s="32">
        <v>102</v>
      </c>
      <c r="B119" s="32">
        <f t="shared" ca="1" si="8"/>
        <v>0.93734652438309851</v>
      </c>
      <c r="C119" s="32">
        <f t="shared" ca="1" si="10"/>
        <v>0.58770514956355535</v>
      </c>
      <c r="E119" s="32">
        <f t="shared" ca="1" si="11"/>
        <v>0.50749999999999995</v>
      </c>
      <c r="F119" s="66">
        <f t="shared" ca="1" si="9"/>
        <v>0.60862083547631163</v>
      </c>
    </row>
    <row r="120" spans="1:6" x14ac:dyDescent="0.2">
      <c r="A120" s="32">
        <v>103</v>
      </c>
      <c r="B120" s="32">
        <f t="shared" ca="1" si="8"/>
        <v>0.23072561554321552</v>
      </c>
      <c r="C120" s="32">
        <f t="shared" ca="1" si="10"/>
        <v>0.59313607581579919</v>
      </c>
      <c r="E120" s="32">
        <f t="shared" ca="1" si="11"/>
        <v>0.51249999999999996</v>
      </c>
      <c r="F120" s="66">
        <f t="shared" ca="1" si="9"/>
        <v>0.61308891545883626</v>
      </c>
    </row>
    <row r="121" spans="1:6" x14ac:dyDescent="0.2">
      <c r="A121" s="32">
        <v>104</v>
      </c>
      <c r="B121" s="32">
        <f t="shared" ca="1" si="8"/>
        <v>0.42440746378917438</v>
      </c>
      <c r="C121" s="32">
        <f t="shared" ca="1" si="10"/>
        <v>0.59387581755796048</v>
      </c>
      <c r="E121" s="32">
        <f t="shared" ca="1" si="11"/>
        <v>0.51749999999999996</v>
      </c>
      <c r="F121" s="66">
        <f t="shared" ca="1" si="9"/>
        <v>0.61754503380777648</v>
      </c>
    </row>
    <row r="122" spans="1:6" x14ac:dyDescent="0.2">
      <c r="A122" s="32">
        <v>105</v>
      </c>
      <c r="B122" s="32">
        <f t="shared" ca="1" si="8"/>
        <v>0.82827307094765024</v>
      </c>
      <c r="C122" s="32">
        <f t="shared" ca="1" si="10"/>
        <v>0.59960987429021217</v>
      </c>
      <c r="E122" s="32">
        <f t="shared" ca="1" si="11"/>
        <v>0.52249999999999996</v>
      </c>
      <c r="F122" s="66">
        <f t="shared" ca="1" si="9"/>
        <v>0.62198931143752367</v>
      </c>
    </row>
    <row r="123" spans="1:6" x14ac:dyDescent="0.2">
      <c r="A123" s="32">
        <v>106</v>
      </c>
      <c r="B123" s="32">
        <f t="shared" ca="1" si="8"/>
        <v>0.49510950338126913</v>
      </c>
      <c r="C123" s="32">
        <f t="shared" ca="1" si="10"/>
        <v>0.60403793355495405</v>
      </c>
      <c r="E123" s="32">
        <f t="shared" ca="1" si="11"/>
        <v>0.52749999999999997</v>
      </c>
      <c r="F123" s="66">
        <f t="shared" ca="1" si="9"/>
        <v>0.62642186622278173</v>
      </c>
    </row>
    <row r="124" spans="1:6" x14ac:dyDescent="0.2">
      <c r="A124" s="32">
        <v>107</v>
      </c>
      <c r="B124" s="32">
        <f t="shared" ca="1" si="8"/>
        <v>0.87176704785333847</v>
      </c>
      <c r="C124" s="32">
        <f t="shared" ca="1" si="10"/>
        <v>0.61001843699067115</v>
      </c>
      <c r="E124" s="32">
        <f t="shared" ca="1" si="11"/>
        <v>0.53249999999999997</v>
      </c>
      <c r="F124" s="66">
        <f t="shared" ca="1" si="9"/>
        <v>0.63084281307748058</v>
      </c>
    </row>
    <row r="125" spans="1:6" x14ac:dyDescent="0.2">
      <c r="A125" s="32">
        <v>108</v>
      </c>
      <c r="B125" s="32">
        <f t="shared" ca="1" si="8"/>
        <v>0.15129259997775135</v>
      </c>
      <c r="C125" s="32">
        <f t="shared" ca="1" si="10"/>
        <v>0.62190774111324321</v>
      </c>
      <c r="E125" s="32">
        <f t="shared" ca="1" si="11"/>
        <v>0.53749999999999998</v>
      </c>
      <c r="F125" s="66">
        <f t="shared" ca="1" si="9"/>
        <v>0.6352522640299515</v>
      </c>
    </row>
    <row r="126" spans="1:6" x14ac:dyDescent="0.2">
      <c r="A126" s="32">
        <v>109</v>
      </c>
      <c r="B126" s="32">
        <f t="shared" ca="1" si="8"/>
        <v>0.97787599270388759</v>
      </c>
      <c r="C126" s="32">
        <f t="shared" ca="1" si="10"/>
        <v>0.62567261097333671</v>
      </c>
      <c r="E126" s="32">
        <f t="shared" ca="1" si="11"/>
        <v>0.54249999999999998</v>
      </c>
      <c r="F126" s="66">
        <f t="shared" ca="1" si="9"/>
        <v>0.63965032829450652</v>
      </c>
    </row>
    <row r="127" spans="1:6" x14ac:dyDescent="0.2">
      <c r="A127" s="32">
        <v>110</v>
      </c>
      <c r="B127" s="32">
        <f t="shared" ca="1" si="8"/>
        <v>0.88896351773270399</v>
      </c>
      <c r="C127" s="32">
        <f t="shared" ca="1" si="10"/>
        <v>0.6380021891909089</v>
      </c>
      <c r="E127" s="32">
        <f t="shared" ca="1" si="11"/>
        <v>0.54749999999999999</v>
      </c>
      <c r="F127" s="66">
        <f t="shared" ca="1" si="9"/>
        <v>0.64403711233956551</v>
      </c>
    </row>
    <row r="128" spans="1:6" x14ac:dyDescent="0.2">
      <c r="A128" s="32">
        <v>111</v>
      </c>
      <c r="B128" s="32">
        <f t="shared" ca="1" si="8"/>
        <v>0.31934382211783907</v>
      </c>
      <c r="C128" s="32">
        <f t="shared" ca="1" si="10"/>
        <v>0.64952453691625356</v>
      </c>
      <c r="E128" s="32">
        <f t="shared" ca="1" si="11"/>
        <v>0.55249999999999999</v>
      </c>
      <c r="F128" s="66">
        <f t="shared" ca="1" si="9"/>
        <v>0.64841271995245731</v>
      </c>
    </row>
    <row r="129" spans="1:6" x14ac:dyDescent="0.2">
      <c r="A129" s="32">
        <v>112</v>
      </c>
      <c r="B129" s="32">
        <f t="shared" ca="1" si="8"/>
        <v>0.16238876275165601</v>
      </c>
      <c r="C129" s="32">
        <f t="shared" ca="1" si="10"/>
        <v>0.65855479133322847</v>
      </c>
      <c r="E129" s="32">
        <f t="shared" ca="1" si="11"/>
        <v>0.5575</v>
      </c>
      <c r="F129" s="66">
        <f t="shared" ca="1" si="9"/>
        <v>0.65277725230101535</v>
      </c>
    </row>
    <row r="130" spans="1:6" x14ac:dyDescent="0.2">
      <c r="A130" s="32">
        <v>113</v>
      </c>
      <c r="B130" s="32">
        <f t="shared" ca="1" si="8"/>
        <v>0.6380021891909089</v>
      </c>
      <c r="C130" s="32">
        <f t="shared" ca="1" si="10"/>
        <v>0.66466419460128812</v>
      </c>
      <c r="E130" s="32">
        <f t="shared" ca="1" si="11"/>
        <v>0.5625</v>
      </c>
      <c r="F130" s="66">
        <f t="shared" ca="1" si="9"/>
        <v>0.6571308079920779</v>
      </c>
    </row>
    <row r="131" spans="1:6" x14ac:dyDescent="0.2">
      <c r="A131" s="32">
        <v>114</v>
      </c>
      <c r="B131" s="32">
        <f t="shared" ca="1" si="8"/>
        <v>0.15924435048862734</v>
      </c>
      <c r="C131" s="32">
        <f t="shared" ca="1" si="10"/>
        <v>0.66651812029879498</v>
      </c>
      <c r="E131" s="32">
        <f t="shared" ca="1" si="11"/>
        <v>0.5675</v>
      </c>
      <c r="F131" s="66">
        <f t="shared" ca="1" si="9"/>
        <v>0.66147348312699672</v>
      </c>
    </row>
    <row r="132" spans="1:6" x14ac:dyDescent="0.2">
      <c r="A132" s="32">
        <v>115</v>
      </c>
      <c r="B132" s="32">
        <f t="shared" ca="1" si="8"/>
        <v>0.41697616044918973</v>
      </c>
      <c r="C132" s="32">
        <f t="shared" ca="1" si="10"/>
        <v>0.66752559516704035</v>
      </c>
      <c r="E132" s="32">
        <f t="shared" ca="1" si="11"/>
        <v>0.57250000000000001</v>
      </c>
      <c r="F132" s="66">
        <f t="shared" ca="1" si="9"/>
        <v>0.6658053713542379</v>
      </c>
    </row>
    <row r="133" spans="1:6" x14ac:dyDescent="0.2">
      <c r="A133" s="32">
        <v>116</v>
      </c>
      <c r="B133" s="32">
        <f t="shared" ca="1" si="8"/>
        <v>0.88528517721777167</v>
      </c>
      <c r="C133" s="32">
        <f t="shared" ca="1" si="10"/>
        <v>0.67024228875562386</v>
      </c>
      <c r="E133" s="32">
        <f t="shared" ca="1" si="11"/>
        <v>0.57750000000000001</v>
      </c>
      <c r="F133" s="66">
        <f t="shared" ca="1" si="9"/>
        <v>0.67012656391917325</v>
      </c>
    </row>
    <row r="134" spans="1:6" x14ac:dyDescent="0.2">
      <c r="A134" s="32">
        <v>117</v>
      </c>
      <c r="B134" s="32">
        <f t="shared" ca="1" si="8"/>
        <v>0.75687403315213009</v>
      </c>
      <c r="C134" s="32">
        <f t="shared" ca="1" si="10"/>
        <v>0.67045948669815514</v>
      </c>
      <c r="E134" s="32">
        <f t="shared" ca="1" si="11"/>
        <v>0.58250000000000002</v>
      </c>
      <c r="F134" s="66">
        <f t="shared" ca="1" si="9"/>
        <v>0.674437149711129</v>
      </c>
    </row>
    <row r="135" spans="1:6" x14ac:dyDescent="0.2">
      <c r="A135" s="32">
        <v>118</v>
      </c>
      <c r="B135" s="32">
        <f t="shared" ca="1" si="8"/>
        <v>0.49572952151543748</v>
      </c>
      <c r="C135" s="32">
        <f t="shared" ca="1" si="10"/>
        <v>0.67086261265160618</v>
      </c>
      <c r="E135" s="32">
        <f t="shared" ca="1" si="11"/>
        <v>0.58750000000000002</v>
      </c>
      <c r="F135" s="66">
        <f t="shared" ca="1" si="9"/>
        <v>0.67873721530775999</v>
      </c>
    </row>
    <row r="136" spans="1:6" x14ac:dyDescent="0.2">
      <c r="A136" s="32">
        <v>119</v>
      </c>
      <c r="B136" s="32">
        <f t="shared" ca="1" si="8"/>
        <v>0.68686071134445348</v>
      </c>
      <c r="C136" s="32">
        <f t="shared" ca="1" si="10"/>
        <v>0.68686071134445348</v>
      </c>
      <c r="E136" s="32">
        <f t="shared" ca="1" si="11"/>
        <v>0.59250000000000003</v>
      </c>
      <c r="F136" s="66">
        <f t="shared" ca="1" si="9"/>
        <v>0.68302684501682098</v>
      </c>
    </row>
    <row r="137" spans="1:6" x14ac:dyDescent="0.2">
      <c r="A137" s="32">
        <v>120</v>
      </c>
      <c r="B137" s="32">
        <f t="shared" ca="1" si="8"/>
        <v>0.82703190557568829</v>
      </c>
      <c r="C137" s="32">
        <f t="shared" ca="1" si="10"/>
        <v>0.69176176835867409</v>
      </c>
      <c r="E137" s="32">
        <f t="shared" ca="1" si="11"/>
        <v>0.59750000000000003</v>
      </c>
      <c r="F137" s="66">
        <f t="shared" ca="1" si="9"/>
        <v>0.68730612091537358</v>
      </c>
    </row>
    <row r="138" spans="1:6" x14ac:dyDescent="0.2">
      <c r="A138" s="32">
        <v>121</v>
      </c>
      <c r="B138" s="32">
        <f t="shared" ca="1" si="8"/>
        <v>0.30868342310960306</v>
      </c>
      <c r="C138" s="32">
        <f t="shared" ca="1" si="10"/>
        <v>0.69365110785001494</v>
      </c>
      <c r="E138" s="32">
        <f t="shared" ca="1" si="11"/>
        <v>0.60250000000000004</v>
      </c>
      <c r="F138" s="66">
        <f t="shared" ca="1" si="9"/>
        <v>0.6915751228864937</v>
      </c>
    </row>
    <row r="139" spans="1:6" x14ac:dyDescent="0.2">
      <c r="A139" s="32">
        <v>122</v>
      </c>
      <c r="B139" s="32">
        <f t="shared" ca="1" si="8"/>
        <v>0.59387581755796048</v>
      </c>
      <c r="C139" s="32">
        <f t="shared" ca="1" si="10"/>
        <v>0.69824062800180786</v>
      </c>
      <c r="E139" s="32">
        <f t="shared" ca="1" si="11"/>
        <v>0.60750000000000004</v>
      </c>
      <c r="F139" s="66">
        <f t="shared" ca="1" si="9"/>
        <v>0.69583392865350191</v>
      </c>
    </row>
    <row r="140" spans="1:6" x14ac:dyDescent="0.2">
      <c r="A140" s="32">
        <v>123</v>
      </c>
      <c r="B140" s="32">
        <f t="shared" ca="1" si="8"/>
        <v>7.3569487222943625E-2</v>
      </c>
      <c r="C140" s="32">
        <f t="shared" ca="1" si="10"/>
        <v>0.70430843362724183</v>
      </c>
      <c r="E140" s="32">
        <f t="shared" ca="1" si="11"/>
        <v>0.61250000000000004</v>
      </c>
      <c r="F140" s="66">
        <f t="shared" ca="1" si="9"/>
        <v>0.70008261381175929</v>
      </c>
    </row>
    <row r="141" spans="1:6" x14ac:dyDescent="0.2">
      <c r="A141" s="32">
        <v>124</v>
      </c>
      <c r="B141" s="32">
        <f t="shared" ca="1" si="8"/>
        <v>0.87905389664213307</v>
      </c>
      <c r="C141" s="32">
        <f t="shared" ca="1" si="10"/>
        <v>0.70479415854514904</v>
      </c>
      <c r="E141" s="32">
        <f t="shared" ca="1" si="11"/>
        <v>0.61750000000000005</v>
      </c>
      <c r="F141" s="66">
        <f t="shared" ca="1" si="9"/>
        <v>0.70432125185804917</v>
      </c>
    </row>
    <row r="142" spans="1:6" x14ac:dyDescent="0.2">
      <c r="A142" s="32">
        <v>125</v>
      </c>
      <c r="B142" s="32">
        <f t="shared" ca="1" si="8"/>
        <v>0.53576178531776597</v>
      </c>
      <c r="C142" s="32">
        <f t="shared" ca="1" si="10"/>
        <v>0.70785274993908054</v>
      </c>
      <c r="E142" s="32">
        <f t="shared" ca="1" si="11"/>
        <v>0.62250000000000005</v>
      </c>
      <c r="F142" s="66">
        <f t="shared" ca="1" si="9"/>
        <v>0.70854991421756397</v>
      </c>
    </row>
    <row r="143" spans="1:6" x14ac:dyDescent="0.2">
      <c r="A143" s="32">
        <v>126</v>
      </c>
      <c r="B143" s="32">
        <f t="shared" ca="1" si="8"/>
        <v>0.30614393637463971</v>
      </c>
      <c r="C143" s="32">
        <f t="shared" ca="1" si="10"/>
        <v>0.71009006552040088</v>
      </c>
      <c r="E143" s="32">
        <f t="shared" ca="1" si="11"/>
        <v>0.62749999999999995</v>
      </c>
      <c r="F143" s="66">
        <f t="shared" ca="1" si="9"/>
        <v>0.71276867026850588</v>
      </c>
    </row>
    <row r="144" spans="1:6" x14ac:dyDescent="0.2">
      <c r="A144" s="32">
        <v>127</v>
      </c>
      <c r="B144" s="32">
        <f t="shared" ca="1" si="8"/>
        <v>0.35014823062052514</v>
      </c>
      <c r="C144" s="32">
        <f t="shared" ca="1" si="10"/>
        <v>0.71570525628495396</v>
      </c>
      <c r="E144" s="32">
        <f t="shared" ca="1" si="11"/>
        <v>0.63249999999999995</v>
      </c>
      <c r="F144" s="66">
        <f t="shared" ca="1" si="9"/>
        <v>0.71697758736430384</v>
      </c>
    </row>
    <row r="145" spans="1:6" x14ac:dyDescent="0.2">
      <c r="A145" s="32">
        <v>128</v>
      </c>
      <c r="B145" s="32">
        <f t="shared" ca="1" si="8"/>
        <v>0.44683296991581711</v>
      </c>
      <c r="C145" s="32">
        <f t="shared" ca="1" si="10"/>
        <v>0.71645009770847135</v>
      </c>
      <c r="E145" s="32">
        <f t="shared" ca="1" si="11"/>
        <v>0.63749999999999996</v>
      </c>
      <c r="F145" s="66">
        <f t="shared" ca="1" si="9"/>
        <v>0.72117673085343981</v>
      </c>
    </row>
    <row r="146" spans="1:6" x14ac:dyDescent="0.2">
      <c r="A146" s="32">
        <v>129</v>
      </c>
      <c r="B146" s="32">
        <f t="shared" ca="1" si="8"/>
        <v>0.47383268281925461</v>
      </c>
      <c r="C146" s="32">
        <f t="shared" ref="C146:C177" ca="1" si="12">SMALL($B$18:$B$217,A146)</f>
        <v>0.72074158074951133</v>
      </c>
      <c r="E146" s="32">
        <f t="shared" ref="E146:E177" ca="1" si="13">(A146-0.5)/$B$9</f>
        <v>0.64249999999999996</v>
      </c>
      <c r="F146" s="66">
        <f t="shared" ca="1" si="9"/>
        <v>0.72536616409687293</v>
      </c>
    </row>
    <row r="147" spans="1:6" x14ac:dyDescent="0.2">
      <c r="A147" s="32">
        <v>130</v>
      </c>
      <c r="B147" s="32">
        <f t="shared" ref="B147:B210" ca="1" si="14">_xlfn.BETA.INV(RAND(),$B$4,B$5,B$6,B$7)</f>
        <v>0.50652315884409105</v>
      </c>
      <c r="C147" s="32">
        <f t="shared" ca="1" si="12"/>
        <v>0.7240813240743762</v>
      </c>
      <c r="E147" s="32">
        <f t="shared" ca="1" si="13"/>
        <v>0.64749999999999996</v>
      </c>
      <c r="F147" s="66">
        <f t="shared" ref="F147:F210" ca="1" si="15">_xlfn.BETA.INV(E147,$C$4,$C$5,B$6,B$7)</f>
        <v>0.729545948483035</v>
      </c>
    </row>
    <row r="148" spans="1:6" x14ac:dyDescent="0.2">
      <c r="A148" s="32">
        <v>131</v>
      </c>
      <c r="B148" s="32">
        <f t="shared" ca="1" si="14"/>
        <v>0.86311153129866336</v>
      </c>
      <c r="C148" s="32">
        <f t="shared" ca="1" si="12"/>
        <v>0.72612969907571601</v>
      </c>
      <c r="E148" s="32">
        <f t="shared" ca="1" si="13"/>
        <v>0.65249999999999997</v>
      </c>
      <c r="F148" s="66">
        <f t="shared" ca="1" si="15"/>
        <v>0.73371614344036673</v>
      </c>
    </row>
    <row r="149" spans="1:6" x14ac:dyDescent="0.2">
      <c r="A149" s="32">
        <v>132</v>
      </c>
      <c r="B149" s="32">
        <f t="shared" ca="1" si="14"/>
        <v>0.55579969284988728</v>
      </c>
      <c r="C149" s="32">
        <f t="shared" ca="1" si="12"/>
        <v>0.7273249739530232</v>
      </c>
      <c r="E149" s="32">
        <f t="shared" ca="1" si="13"/>
        <v>0.65749999999999997</v>
      </c>
      <c r="F149" s="66">
        <f t="shared" ca="1" si="15"/>
        <v>0.73787680644735743</v>
      </c>
    </row>
    <row r="150" spans="1:6" x14ac:dyDescent="0.2">
      <c r="A150" s="32">
        <v>133</v>
      </c>
      <c r="B150" s="32">
        <f t="shared" ca="1" si="14"/>
        <v>0.60403793355495405</v>
      </c>
      <c r="C150" s="32">
        <f t="shared" ca="1" si="12"/>
        <v>0.73272288956659481</v>
      </c>
      <c r="E150" s="32">
        <f t="shared" ca="1" si="13"/>
        <v>0.66249999999999998</v>
      </c>
      <c r="F150" s="66">
        <f t="shared" ca="1" si="15"/>
        <v>0.74202799304002742</v>
      </c>
    </row>
    <row r="151" spans="1:6" x14ac:dyDescent="0.2">
      <c r="A151" s="32">
        <v>134</v>
      </c>
      <c r="B151" s="32">
        <f t="shared" ca="1" si="14"/>
        <v>0.16962775429239255</v>
      </c>
      <c r="C151" s="32">
        <f t="shared" ca="1" si="12"/>
        <v>0.73664444745888369</v>
      </c>
      <c r="E151" s="32">
        <f t="shared" ca="1" si="13"/>
        <v>0.66749999999999998</v>
      </c>
      <c r="F151" s="66">
        <f t="shared" ca="1" si="15"/>
        <v>0.74616975681679965</v>
      </c>
    </row>
    <row r="152" spans="1:6" x14ac:dyDescent="0.2">
      <c r="A152" s="32">
        <v>135</v>
      </c>
      <c r="B152" s="32">
        <f t="shared" ca="1" si="14"/>
        <v>0.69824062800180786</v>
      </c>
      <c r="C152" s="32">
        <f t="shared" ca="1" si="12"/>
        <v>0.75510629820796726</v>
      </c>
      <c r="E152" s="32">
        <f t="shared" ca="1" si="13"/>
        <v>0.67249999999999999</v>
      </c>
      <c r="F152" s="66">
        <f t="shared" ca="1" si="15"/>
        <v>0.75030214944068219</v>
      </c>
    </row>
    <row r="153" spans="1:6" x14ac:dyDescent="0.2">
      <c r="A153" s="32">
        <v>136</v>
      </c>
      <c r="B153" s="32">
        <f t="shared" ca="1" si="14"/>
        <v>0.75510629820796726</v>
      </c>
      <c r="C153" s="32">
        <f t="shared" ca="1" si="12"/>
        <v>0.75687403315213009</v>
      </c>
      <c r="E153" s="32">
        <f t="shared" ca="1" si="13"/>
        <v>0.67749999999999999</v>
      </c>
      <c r="F153" s="66">
        <f t="shared" ca="1" si="15"/>
        <v>0.75442522063867234</v>
      </c>
    </row>
    <row r="154" spans="1:6" x14ac:dyDescent="0.2">
      <c r="A154" s="32">
        <v>137</v>
      </c>
      <c r="B154" s="32">
        <f t="shared" ca="1" si="14"/>
        <v>0.92525481968139889</v>
      </c>
      <c r="C154" s="32">
        <f t="shared" ca="1" si="12"/>
        <v>0.76944582219154367</v>
      </c>
      <c r="E154" s="32">
        <f t="shared" ca="1" si="13"/>
        <v>0.6825</v>
      </c>
      <c r="F154" s="66">
        <f t="shared" ca="1" si="15"/>
        <v>0.75853901819828951</v>
      </c>
    </row>
    <row r="155" spans="1:6" x14ac:dyDescent="0.2">
      <c r="A155" s="32">
        <v>138</v>
      </c>
      <c r="B155" s="32">
        <f t="shared" ca="1" si="14"/>
        <v>0.67024228875562386</v>
      </c>
      <c r="C155" s="32">
        <f t="shared" ca="1" si="12"/>
        <v>0.77772324526578174</v>
      </c>
      <c r="E155" s="32">
        <f t="shared" ca="1" si="13"/>
        <v>0.6875</v>
      </c>
      <c r="F155" s="66">
        <f t="shared" ca="1" si="15"/>
        <v>0.76264358796111031</v>
      </c>
    </row>
    <row r="156" spans="1:6" x14ac:dyDescent="0.2">
      <c r="A156" s="32">
        <v>139</v>
      </c>
      <c r="B156" s="32">
        <f t="shared" ca="1" si="14"/>
        <v>0.87693669668834862</v>
      </c>
      <c r="C156" s="32">
        <f t="shared" ca="1" si="12"/>
        <v>0.77930437971995248</v>
      </c>
      <c r="E156" s="32">
        <f t="shared" ca="1" si="13"/>
        <v>0.6925</v>
      </c>
      <c r="F156" s="66">
        <f t="shared" ca="1" si="15"/>
        <v>0.76673897381318901</v>
      </c>
    </row>
    <row r="157" spans="1:6" x14ac:dyDescent="0.2">
      <c r="A157" s="32">
        <v>140</v>
      </c>
      <c r="B157" s="32">
        <f t="shared" ca="1" si="14"/>
        <v>0.56029000181351751</v>
      </c>
      <c r="C157" s="32">
        <f t="shared" ca="1" si="12"/>
        <v>0.78392148136294548</v>
      </c>
      <c r="E157" s="32">
        <f t="shared" ca="1" si="13"/>
        <v>0.69750000000000001</v>
      </c>
      <c r="F157" s="66">
        <f t="shared" ca="1" si="15"/>
        <v>0.77082521767219681</v>
      </c>
    </row>
    <row r="158" spans="1:6" x14ac:dyDescent="0.2">
      <c r="A158" s="32">
        <v>141</v>
      </c>
      <c r="B158" s="32">
        <f t="shared" ca="1" si="14"/>
        <v>0.87356078586812069</v>
      </c>
      <c r="C158" s="32">
        <f t="shared" ca="1" si="12"/>
        <v>0.78590313082065721</v>
      </c>
      <c r="E158" s="32">
        <f t="shared" ca="1" si="13"/>
        <v>0.70250000000000001</v>
      </c>
      <c r="F158" s="66">
        <f t="shared" ca="1" si="15"/>
        <v>0.77490235947112818</v>
      </c>
    </row>
    <row r="159" spans="1:6" x14ac:dyDescent="0.2">
      <c r="A159" s="32">
        <v>142</v>
      </c>
      <c r="B159" s="32">
        <f t="shared" ca="1" si="14"/>
        <v>0.39992082135745433</v>
      </c>
      <c r="C159" s="32">
        <f t="shared" ca="1" si="12"/>
        <v>0.78628005694965353</v>
      </c>
      <c r="E159" s="32">
        <f t="shared" ca="1" si="13"/>
        <v>0.70750000000000002</v>
      </c>
      <c r="F159" s="66">
        <f t="shared" ca="1" si="15"/>
        <v>0.77897043713837066</v>
      </c>
    </row>
    <row r="160" spans="1:6" x14ac:dyDescent="0.2">
      <c r="A160" s="32">
        <v>143</v>
      </c>
      <c r="B160" s="32">
        <f t="shared" ca="1" si="14"/>
        <v>0.70785274993908054</v>
      </c>
      <c r="C160" s="32">
        <f t="shared" ca="1" si="12"/>
        <v>0.79240155570924642</v>
      </c>
      <c r="E160" s="32">
        <f t="shared" ca="1" si="13"/>
        <v>0.71250000000000002</v>
      </c>
      <c r="F160" s="66">
        <f t="shared" ca="1" si="15"/>
        <v>0.78302948657393112</v>
      </c>
    </row>
    <row r="161" spans="1:6" x14ac:dyDescent="0.2">
      <c r="A161" s="32">
        <v>144</v>
      </c>
      <c r="B161" s="32">
        <f t="shared" ca="1" si="14"/>
        <v>9.0313371449241023E-2</v>
      </c>
      <c r="C161" s="32">
        <f t="shared" ca="1" si="12"/>
        <v>0.79730345054126583</v>
      </c>
      <c r="E161" s="32">
        <f t="shared" ca="1" si="13"/>
        <v>0.71750000000000003</v>
      </c>
      <c r="F161" s="66">
        <f t="shared" ca="1" si="15"/>
        <v>0.7870795416215739</v>
      </c>
    </row>
    <row r="162" spans="1:6" x14ac:dyDescent="0.2">
      <c r="A162" s="32">
        <v>145</v>
      </c>
      <c r="B162" s="32">
        <f t="shared" ca="1" si="14"/>
        <v>0.78590313082065721</v>
      </c>
      <c r="C162" s="32">
        <f t="shared" ca="1" si="12"/>
        <v>0.79995865868750993</v>
      </c>
      <c r="E162" s="32">
        <f t="shared" ca="1" si="13"/>
        <v>0.72250000000000003</v>
      </c>
      <c r="F162" s="66">
        <f t="shared" ca="1" si="15"/>
        <v>0.79112063403660349</v>
      </c>
    </row>
    <row r="163" spans="1:6" x14ac:dyDescent="0.2">
      <c r="A163" s="32">
        <v>146</v>
      </c>
      <c r="B163" s="32">
        <f t="shared" ca="1" si="14"/>
        <v>0.79240155570924642</v>
      </c>
      <c r="C163" s="32">
        <f t="shared" ca="1" si="12"/>
        <v>0.80525967692423883</v>
      </c>
      <c r="E163" s="32">
        <f t="shared" ca="1" si="13"/>
        <v>0.72750000000000004</v>
      </c>
      <c r="F163" s="66">
        <f t="shared" ca="1" si="15"/>
        <v>0.79515279344898215</v>
      </c>
    </row>
    <row r="164" spans="1:6" x14ac:dyDescent="0.2">
      <c r="A164" s="32">
        <v>147</v>
      </c>
      <c r="B164" s="32">
        <f t="shared" ca="1" si="14"/>
        <v>0.46836611368338887</v>
      </c>
      <c r="C164" s="32">
        <f t="shared" ca="1" si="12"/>
        <v>0.80595583425046213</v>
      </c>
      <c r="E164" s="32">
        <f t="shared" ca="1" si="13"/>
        <v>0.73250000000000004</v>
      </c>
      <c r="F164" s="66">
        <f t="shared" ca="1" si="15"/>
        <v>0.79917604732144687</v>
      </c>
    </row>
    <row r="165" spans="1:6" x14ac:dyDescent="0.2">
      <c r="A165" s="32">
        <v>148</v>
      </c>
      <c r="B165" s="32">
        <f t="shared" ca="1" si="14"/>
        <v>0.54170838858829407</v>
      </c>
      <c r="C165" s="32">
        <f t="shared" ca="1" si="12"/>
        <v>0.81015182563591903</v>
      </c>
      <c r="E165" s="32">
        <f t="shared" ca="1" si="13"/>
        <v>0.73750000000000004</v>
      </c>
      <c r="F165" s="66">
        <f t="shared" ca="1" si="15"/>
        <v>0.80319042090223913</v>
      </c>
    </row>
    <row r="166" spans="1:6" x14ac:dyDescent="0.2">
      <c r="A166" s="32">
        <v>149</v>
      </c>
      <c r="B166" s="32">
        <f t="shared" ca="1" si="14"/>
        <v>0.23053490465868651</v>
      </c>
      <c r="C166" s="32">
        <f t="shared" ca="1" si="12"/>
        <v>0.81461864982203314</v>
      </c>
      <c r="E166" s="32">
        <f t="shared" ca="1" si="13"/>
        <v>0.74250000000000005</v>
      </c>
      <c r="F166" s="66">
        <f t="shared" ca="1" si="15"/>
        <v>0.8071959371720171</v>
      </c>
    </row>
    <row r="167" spans="1:6" x14ac:dyDescent="0.2">
      <c r="A167" s="32">
        <v>150</v>
      </c>
      <c r="B167" s="32">
        <f t="shared" ca="1" si="14"/>
        <v>0.34852905264865019</v>
      </c>
      <c r="C167" s="32">
        <f t="shared" ca="1" si="12"/>
        <v>0.81558210945624099</v>
      </c>
      <c r="E167" s="32">
        <f t="shared" ca="1" si="13"/>
        <v>0.74750000000000005</v>
      </c>
      <c r="F167" s="66">
        <f t="shared" ca="1" si="15"/>
        <v>0.81119261678446652</v>
      </c>
    </row>
    <row r="168" spans="1:6" x14ac:dyDescent="0.2">
      <c r="A168" s="32">
        <v>151</v>
      </c>
      <c r="B168" s="32">
        <f t="shared" ca="1" si="14"/>
        <v>0.77930437971995248</v>
      </c>
      <c r="C168" s="32">
        <f t="shared" ca="1" si="12"/>
        <v>0.82109798574578152</v>
      </c>
      <c r="E168" s="32">
        <f t="shared" ca="1" si="13"/>
        <v>0.75249999999999995</v>
      </c>
      <c r="F168" s="66">
        <f t="shared" ca="1" si="15"/>
        <v>0.81518047800006455</v>
      </c>
    </row>
    <row r="169" spans="1:6" x14ac:dyDescent="0.2">
      <c r="A169" s="32">
        <v>152</v>
      </c>
      <c r="B169" s="32">
        <f t="shared" ca="1" si="14"/>
        <v>0.93024643918256644</v>
      </c>
      <c r="C169" s="32">
        <f t="shared" ca="1" si="12"/>
        <v>0.82703190557568829</v>
      </c>
      <c r="E169" s="32">
        <f t="shared" ca="1" si="13"/>
        <v>0.75749999999999995</v>
      </c>
      <c r="F169" s="66">
        <f t="shared" ca="1" si="15"/>
        <v>0.81915953661238039</v>
      </c>
    </row>
    <row r="170" spans="1:6" x14ac:dyDescent="0.2">
      <c r="A170" s="32">
        <v>153</v>
      </c>
      <c r="B170" s="32">
        <f t="shared" ca="1" si="14"/>
        <v>0.71645009770847135</v>
      </c>
      <c r="C170" s="32">
        <f t="shared" ca="1" si="12"/>
        <v>0.82827307094765024</v>
      </c>
      <c r="E170" s="32">
        <f t="shared" ca="1" si="13"/>
        <v>0.76249999999999996</v>
      </c>
      <c r="F170" s="66">
        <f t="shared" ca="1" si="15"/>
        <v>0.82312980586622275</v>
      </c>
    </row>
    <row r="171" spans="1:6" x14ac:dyDescent="0.2">
      <c r="A171" s="32">
        <v>154</v>
      </c>
      <c r="B171" s="32">
        <f t="shared" ca="1" si="14"/>
        <v>0.88959727061228611</v>
      </c>
      <c r="C171" s="32">
        <f t="shared" ca="1" si="12"/>
        <v>0.83391171894595972</v>
      </c>
      <c r="E171" s="32">
        <f t="shared" ca="1" si="13"/>
        <v>0.76749999999999996</v>
      </c>
      <c r="F171" s="66">
        <f t="shared" ca="1" si="15"/>
        <v>0.82709129636684497</v>
      </c>
    </row>
    <row r="172" spans="1:6" x14ac:dyDescent="0.2">
      <c r="A172" s="32">
        <v>155</v>
      </c>
      <c r="B172" s="32">
        <f t="shared" ca="1" si="14"/>
        <v>0.79995865868750993</v>
      </c>
      <c r="C172" s="32">
        <f t="shared" ca="1" si="12"/>
        <v>0.8378089492406835</v>
      </c>
      <c r="E172" s="32">
        <f t="shared" ca="1" si="13"/>
        <v>0.77249999999999996</v>
      </c>
      <c r="F172" s="66">
        <f t="shared" ca="1" si="15"/>
        <v>0.83104401597932143</v>
      </c>
    </row>
    <row r="173" spans="1:6" x14ac:dyDescent="0.2">
      <c r="A173" s="32">
        <v>156</v>
      </c>
      <c r="B173" s="32">
        <f t="shared" ca="1" si="14"/>
        <v>0.73664444745888369</v>
      </c>
      <c r="C173" s="32">
        <f t="shared" ca="1" si="12"/>
        <v>0.84205811446158818</v>
      </c>
      <c r="E173" s="32">
        <f t="shared" ca="1" si="13"/>
        <v>0.77749999999999997</v>
      </c>
      <c r="F173" s="66">
        <f t="shared" ca="1" si="15"/>
        <v>0.834987969717088</v>
      </c>
    </row>
    <row r="174" spans="1:6" x14ac:dyDescent="0.2">
      <c r="A174" s="32">
        <v>157</v>
      </c>
      <c r="B174" s="32">
        <f t="shared" ca="1" si="14"/>
        <v>0.22999841580271543</v>
      </c>
      <c r="C174" s="32">
        <f t="shared" ca="1" si="12"/>
        <v>0.84376162028538615</v>
      </c>
      <c r="E174" s="32">
        <f t="shared" ca="1" si="13"/>
        <v>0.78249999999999997</v>
      </c>
      <c r="F174" s="66">
        <f t="shared" ca="1" si="15"/>
        <v>0.83892315961849384</v>
      </c>
    </row>
    <row r="175" spans="1:6" x14ac:dyDescent="0.2">
      <c r="A175" s="32">
        <v>158</v>
      </c>
      <c r="B175" s="32">
        <f t="shared" ca="1" si="14"/>
        <v>0.93502482394077546</v>
      </c>
      <c r="C175" s="32">
        <f t="shared" ca="1" si="12"/>
        <v>0.84620769465252255</v>
      </c>
      <c r="E175" s="32">
        <f t="shared" ca="1" si="13"/>
        <v>0.78749999999999998</v>
      </c>
      <c r="F175" s="66">
        <f t="shared" ca="1" si="15"/>
        <v>0.84284958461006376</v>
      </c>
    </row>
    <row r="176" spans="1:6" x14ac:dyDescent="0.2">
      <c r="A176" s="32">
        <v>159</v>
      </c>
      <c r="B176" s="32">
        <f t="shared" ca="1" si="14"/>
        <v>0.90729034855398483</v>
      </c>
      <c r="C176" s="32">
        <f t="shared" ca="1" si="12"/>
        <v>0.84972574371772569</v>
      </c>
      <c r="E176" s="32">
        <f t="shared" ca="1" si="13"/>
        <v>0.79249999999999998</v>
      </c>
      <c r="F176" s="66">
        <f t="shared" ca="1" si="15"/>
        <v>0.84676724035496875</v>
      </c>
    </row>
    <row r="177" spans="1:6" x14ac:dyDescent="0.2">
      <c r="A177" s="32">
        <v>160</v>
      </c>
      <c r="B177" s="32">
        <f t="shared" ca="1" si="14"/>
        <v>0.33630977539053664</v>
      </c>
      <c r="C177" s="32">
        <f t="shared" ca="1" si="12"/>
        <v>0.85257693116475797</v>
      </c>
      <c r="E177" s="32">
        <f t="shared" ca="1" si="13"/>
        <v>0.79749999999999999</v>
      </c>
      <c r="F177" s="66">
        <f t="shared" ca="1" si="15"/>
        <v>0.85067611908499452</v>
      </c>
    </row>
    <row r="178" spans="1:6" x14ac:dyDescent="0.2">
      <c r="A178" s="32">
        <v>161</v>
      </c>
      <c r="B178" s="32">
        <f t="shared" ca="1" si="14"/>
        <v>2.3558572342021959E-2</v>
      </c>
      <c r="C178" s="32">
        <f t="shared" ref="C178:C209" ca="1" si="16">SMALL($B$18:$B$217,A178)</f>
        <v>0.85486443358760855</v>
      </c>
      <c r="E178" s="32">
        <f t="shared" ref="E178:E209" ca="1" si="17">(A178-0.5)/$B$9</f>
        <v>0.80249999999999999</v>
      </c>
      <c r="F178" s="66">
        <f t="shared" ca="1" si="15"/>
        <v>0.85457620941403578</v>
      </c>
    </row>
    <row r="179" spans="1:6" x14ac:dyDescent="0.2">
      <c r="A179" s="32">
        <v>162</v>
      </c>
      <c r="B179" s="32">
        <f t="shared" ca="1" si="14"/>
        <v>0.32838149766788205</v>
      </c>
      <c r="C179" s="32">
        <f t="shared" ca="1" si="16"/>
        <v>0.86311153129866336</v>
      </c>
      <c r="E179" s="32">
        <f t="shared" ca="1" si="17"/>
        <v>0.8075</v>
      </c>
      <c r="F179" s="66">
        <f t="shared" ca="1" si="15"/>
        <v>0.8584674961308475</v>
      </c>
    </row>
    <row r="180" spans="1:6" x14ac:dyDescent="0.2">
      <c r="A180" s="32">
        <v>163</v>
      </c>
      <c r="B180" s="32">
        <f t="shared" ca="1" si="14"/>
        <v>0.7240813240743762</v>
      </c>
      <c r="C180" s="32">
        <f t="shared" ca="1" si="16"/>
        <v>0.86457105971510795</v>
      </c>
      <c r="E180" s="32">
        <f t="shared" ca="1" si="17"/>
        <v>0.8125</v>
      </c>
      <c r="F180" s="66">
        <f t="shared" ca="1" si="15"/>
        <v>0.86234995996842123</v>
      </c>
    </row>
    <row r="181" spans="1:6" x14ac:dyDescent="0.2">
      <c r="A181" s="32">
        <v>164</v>
      </c>
      <c r="B181" s="32">
        <f t="shared" ca="1" si="14"/>
        <v>0.51213910322570755</v>
      </c>
      <c r="C181" s="32">
        <f t="shared" ca="1" si="16"/>
        <v>0.87176704785333847</v>
      </c>
      <c r="E181" s="32">
        <f t="shared" ca="1" si="17"/>
        <v>0.8175</v>
      </c>
      <c r="F181" s="66">
        <f t="shared" ca="1" si="15"/>
        <v>0.86622357734694022</v>
      </c>
    </row>
    <row r="182" spans="1:6" x14ac:dyDescent="0.2">
      <c r="A182" s="32">
        <v>165</v>
      </c>
      <c r="B182" s="32">
        <f t="shared" ca="1" si="14"/>
        <v>0.1821633895496084</v>
      </c>
      <c r="C182" s="32">
        <f t="shared" ca="1" si="16"/>
        <v>0.87356078586812069</v>
      </c>
      <c r="E182" s="32">
        <f t="shared" ca="1" si="17"/>
        <v>0.82250000000000001</v>
      </c>
      <c r="F182" s="66">
        <f t="shared" ca="1" si="15"/>
        <v>0.87008832008675918</v>
      </c>
    </row>
    <row r="183" spans="1:6" x14ac:dyDescent="0.2">
      <c r="A183" s="32">
        <v>166</v>
      </c>
      <c r="B183" s="32">
        <f t="shared" ca="1" si="14"/>
        <v>0.19932667854576555</v>
      </c>
      <c r="C183" s="32">
        <f t="shared" ca="1" si="16"/>
        <v>0.87693669668834862</v>
      </c>
      <c r="E183" s="32">
        <f t="shared" ca="1" si="17"/>
        <v>0.82750000000000001</v>
      </c>
      <c r="F183" s="66">
        <f t="shared" ca="1" si="15"/>
        <v>0.87394415508725354</v>
      </c>
    </row>
    <row r="184" spans="1:6" x14ac:dyDescent="0.2">
      <c r="A184" s="32">
        <v>167</v>
      </c>
      <c r="B184" s="32">
        <f t="shared" ca="1" si="14"/>
        <v>0.44302137419730808</v>
      </c>
      <c r="C184" s="32">
        <f t="shared" ca="1" si="16"/>
        <v>0.87905389664213307</v>
      </c>
      <c r="E184" s="32">
        <f t="shared" ca="1" si="17"/>
        <v>0.83250000000000002</v>
      </c>
      <c r="F184" s="66">
        <f t="shared" ca="1" si="15"/>
        <v>0.87779104396666185</v>
      </c>
    </row>
    <row r="185" spans="1:6" x14ac:dyDescent="0.2">
      <c r="A185" s="32">
        <v>168</v>
      </c>
      <c r="B185" s="32">
        <f t="shared" ca="1" si="14"/>
        <v>0.4272477937436478</v>
      </c>
      <c r="C185" s="32">
        <f t="shared" ca="1" si="16"/>
        <v>0.88452208264862942</v>
      </c>
      <c r="E185" s="32">
        <f t="shared" ca="1" si="17"/>
        <v>0.83750000000000002</v>
      </c>
      <c r="F185" s="66">
        <f t="shared" ca="1" si="15"/>
        <v>0.88162894265716885</v>
      </c>
    </row>
    <row r="186" spans="1:6" x14ac:dyDescent="0.2">
      <c r="A186" s="32">
        <v>169</v>
      </c>
      <c r="B186" s="32">
        <f t="shared" ca="1" si="14"/>
        <v>0.24261612225870993</v>
      </c>
      <c r="C186" s="32">
        <f t="shared" ca="1" si="16"/>
        <v>0.88528517721777167</v>
      </c>
      <c r="E186" s="32">
        <f t="shared" ca="1" si="17"/>
        <v>0.84250000000000003</v>
      </c>
      <c r="F186" s="66">
        <f t="shared" ca="1" si="15"/>
        <v>0.88545780094840776</v>
      </c>
    </row>
    <row r="187" spans="1:6" x14ac:dyDescent="0.2">
      <c r="A187" s="32">
        <v>170</v>
      </c>
      <c r="B187" s="32">
        <f t="shared" ca="1" si="14"/>
        <v>0.81461864982203314</v>
      </c>
      <c r="C187" s="32">
        <f t="shared" ca="1" si="16"/>
        <v>0.88835674199008918</v>
      </c>
      <c r="E187" s="32">
        <f t="shared" ca="1" si="17"/>
        <v>0.84750000000000003</v>
      </c>
      <c r="F187" s="66">
        <f t="shared" ca="1" si="15"/>
        <v>0.8892775619712816</v>
      </c>
    </row>
    <row r="188" spans="1:6" x14ac:dyDescent="0.2">
      <c r="A188" s="32">
        <v>171</v>
      </c>
      <c r="B188" s="32">
        <f t="shared" ca="1" si="14"/>
        <v>0.66466419460128812</v>
      </c>
      <c r="C188" s="32">
        <f t="shared" ca="1" si="16"/>
        <v>0.88896351773270399</v>
      </c>
      <c r="E188" s="32">
        <f t="shared" ca="1" si="17"/>
        <v>0.85250000000000004</v>
      </c>
      <c r="F188" s="66">
        <f t="shared" ca="1" si="15"/>
        <v>0.89308816161238036</v>
      </c>
    </row>
    <row r="189" spans="1:6" x14ac:dyDescent="0.2">
      <c r="A189" s="32">
        <v>172</v>
      </c>
      <c r="B189" s="32">
        <f t="shared" ca="1" si="14"/>
        <v>0.98951503020040188</v>
      </c>
      <c r="C189" s="32">
        <f t="shared" ca="1" si="16"/>
        <v>0.88959727061228611</v>
      </c>
      <c r="E189" s="32">
        <f t="shared" ca="1" si="17"/>
        <v>0.85750000000000004</v>
      </c>
      <c r="F189" s="66">
        <f t="shared" ca="1" si="15"/>
        <v>0.89688952784732645</v>
      </c>
    </row>
    <row r="190" spans="1:6" x14ac:dyDescent="0.2">
      <c r="A190" s="32">
        <v>173</v>
      </c>
      <c r="B190" s="32">
        <f t="shared" ca="1" si="14"/>
        <v>0.97296621604854194</v>
      </c>
      <c r="C190" s="32">
        <f t="shared" ca="1" si="16"/>
        <v>0.89484464014242704</v>
      </c>
      <c r="E190" s="32">
        <f t="shared" ca="1" si="17"/>
        <v>0.86250000000000004</v>
      </c>
      <c r="F190" s="66">
        <f t="shared" ca="1" si="15"/>
        <v>0.90068157997889875</v>
      </c>
    </row>
    <row r="191" spans="1:6" x14ac:dyDescent="0.2">
      <c r="A191" s="32">
        <v>174</v>
      </c>
      <c r="B191" s="32">
        <f t="shared" ca="1" si="14"/>
        <v>0.50572457650800129</v>
      </c>
      <c r="C191" s="32">
        <f t="shared" ca="1" si="16"/>
        <v>0.90446409924880855</v>
      </c>
      <c r="E191" s="32">
        <f t="shared" ca="1" si="17"/>
        <v>0.86750000000000005</v>
      </c>
      <c r="F191" s="66">
        <f t="shared" ca="1" si="15"/>
        <v>0.90446422776272439</v>
      </c>
    </row>
    <row r="192" spans="1:6" x14ac:dyDescent="0.2">
      <c r="A192" s="32">
        <v>175</v>
      </c>
      <c r="B192" s="32">
        <f t="shared" ca="1" si="14"/>
        <v>0.5479582450990903</v>
      </c>
      <c r="C192" s="32">
        <f t="shared" ca="1" si="16"/>
        <v>0.90729034855398483</v>
      </c>
      <c r="E192" s="32">
        <f t="shared" ca="1" si="17"/>
        <v>0.87250000000000005</v>
      </c>
      <c r="F192" s="66">
        <f t="shared" ca="1" si="15"/>
        <v>0.9082373703994181</v>
      </c>
    </row>
    <row r="193" spans="1:6" x14ac:dyDescent="0.2">
      <c r="A193" s="32">
        <v>176</v>
      </c>
      <c r="B193" s="32">
        <f t="shared" ca="1" si="14"/>
        <v>0.71570525628495396</v>
      </c>
      <c r="C193" s="32">
        <f t="shared" ca="1" si="16"/>
        <v>0.91002725043838728</v>
      </c>
      <c r="E193" s="32">
        <f t="shared" ca="1" si="17"/>
        <v>0.87749999999999995</v>
      </c>
      <c r="F193" s="66">
        <f t="shared" ca="1" si="15"/>
        <v>0.91200089536710061</v>
      </c>
    </row>
    <row r="194" spans="1:6" x14ac:dyDescent="0.2">
      <c r="A194" s="32">
        <v>177</v>
      </c>
      <c r="B194" s="32">
        <f t="shared" ca="1" si="14"/>
        <v>0.89484464014242704</v>
      </c>
      <c r="C194" s="32">
        <f t="shared" ca="1" si="16"/>
        <v>0.91380224792325704</v>
      </c>
      <c r="E194" s="32">
        <f t="shared" ca="1" si="17"/>
        <v>0.88249999999999995</v>
      </c>
      <c r="F194" s="66">
        <f t="shared" ca="1" si="15"/>
        <v>0.91575467706184144</v>
      </c>
    </row>
    <row r="195" spans="1:6" x14ac:dyDescent="0.2">
      <c r="A195" s="32">
        <v>178</v>
      </c>
      <c r="B195" s="32">
        <f t="shared" ca="1" si="14"/>
        <v>0.24702043333798906</v>
      </c>
      <c r="C195" s="32">
        <f t="shared" ca="1" si="16"/>
        <v>0.91619330089311202</v>
      </c>
      <c r="E195" s="32">
        <f t="shared" ca="1" si="17"/>
        <v>0.88749999999999996</v>
      </c>
      <c r="F195" s="66">
        <f t="shared" ca="1" si="15"/>
        <v>0.91949857520530254</v>
      </c>
    </row>
    <row r="196" spans="1:6" x14ac:dyDescent="0.2">
      <c r="A196" s="32">
        <v>179</v>
      </c>
      <c r="B196" s="32">
        <f t="shared" ca="1" si="14"/>
        <v>0.65855479133322847</v>
      </c>
      <c r="C196" s="32">
        <f t="shared" ca="1" si="16"/>
        <v>0.91674272441049176</v>
      </c>
      <c r="E196" s="32">
        <f t="shared" ca="1" si="17"/>
        <v>0.89249999999999996</v>
      </c>
      <c r="F196" s="66">
        <f t="shared" ca="1" si="15"/>
        <v>0.92323243296801594</v>
      </c>
    </row>
    <row r="197" spans="1:6" x14ac:dyDescent="0.2">
      <c r="A197" s="32">
        <v>180</v>
      </c>
      <c r="B197" s="32">
        <f t="shared" ca="1" si="14"/>
        <v>0.51857854587701202</v>
      </c>
      <c r="C197" s="32">
        <f t="shared" ca="1" si="16"/>
        <v>0.92525481968139889</v>
      </c>
      <c r="E197" s="32">
        <f t="shared" ca="1" si="17"/>
        <v>0.89749999999999996</v>
      </c>
      <c r="F197" s="66">
        <f t="shared" ca="1" si="15"/>
        <v>0.92695607474235431</v>
      </c>
    </row>
    <row r="198" spans="1:6" x14ac:dyDescent="0.2">
      <c r="A198" s="32">
        <v>181</v>
      </c>
      <c r="B198" s="32">
        <f t="shared" ca="1" si="14"/>
        <v>0.24772061853646907</v>
      </c>
      <c r="C198" s="32">
        <f t="shared" ca="1" si="16"/>
        <v>0.92985724273760806</v>
      </c>
      <c r="E198" s="32">
        <f t="shared" ca="1" si="17"/>
        <v>0.90249999999999997</v>
      </c>
      <c r="F198" s="66">
        <f t="shared" ca="1" si="15"/>
        <v>0.93066930347998333</v>
      </c>
    </row>
    <row r="199" spans="1:6" x14ac:dyDescent="0.2">
      <c r="A199" s="32">
        <v>182</v>
      </c>
      <c r="B199" s="32">
        <f t="shared" ca="1" si="14"/>
        <v>0.31034804846727509</v>
      </c>
      <c r="C199" s="32">
        <f t="shared" ca="1" si="16"/>
        <v>0.93024643918256644</v>
      </c>
      <c r="E199" s="32">
        <f t="shared" ca="1" si="17"/>
        <v>0.90749999999999997</v>
      </c>
      <c r="F199" s="66">
        <f t="shared" ca="1" si="15"/>
        <v>0.93437189748239402</v>
      </c>
    </row>
    <row r="200" spans="1:6" x14ac:dyDescent="0.2">
      <c r="A200" s="32">
        <v>183</v>
      </c>
      <c r="B200" s="32">
        <f t="shared" ca="1" si="14"/>
        <v>0.66651812029879498</v>
      </c>
      <c r="C200" s="32">
        <f t="shared" ca="1" si="16"/>
        <v>0.93502482394077546</v>
      </c>
      <c r="E200" s="32">
        <f t="shared" ca="1" si="17"/>
        <v>0.91249999999999998</v>
      </c>
      <c r="F200" s="66">
        <f t="shared" ca="1" si="15"/>
        <v>0.93806360649702469</v>
      </c>
    </row>
    <row r="201" spans="1:6" x14ac:dyDescent="0.2">
      <c r="A201" s="32">
        <v>184</v>
      </c>
      <c r="B201" s="32">
        <f t="shared" ca="1" si="14"/>
        <v>0.13554839147729039</v>
      </c>
      <c r="C201" s="32">
        <f t="shared" ca="1" si="16"/>
        <v>0.93734652438309851</v>
      </c>
      <c r="E201" s="32">
        <f t="shared" ca="1" si="17"/>
        <v>0.91749999999999998</v>
      </c>
      <c r="F201" s="66">
        <f t="shared" ca="1" si="15"/>
        <v>0.94174414692095865</v>
      </c>
    </row>
    <row r="202" spans="1:6" x14ac:dyDescent="0.2">
      <c r="A202" s="32">
        <v>185</v>
      </c>
      <c r="B202" s="32">
        <f t="shared" ca="1" si="14"/>
        <v>0.98156073064685878</v>
      </c>
      <c r="C202" s="32">
        <f t="shared" ca="1" si="16"/>
        <v>0.9463966587980559</v>
      </c>
      <c r="E202" s="32">
        <f t="shared" ca="1" si="17"/>
        <v>0.92249999999999999</v>
      </c>
      <c r="F202" s="66">
        <f t="shared" ca="1" si="15"/>
        <v>0.94541319584222072</v>
      </c>
    </row>
    <row r="203" spans="1:6" x14ac:dyDescent="0.2">
      <c r="A203" s="32">
        <v>186</v>
      </c>
      <c r="B203" s="32">
        <f t="shared" ca="1" si="14"/>
        <v>0.20247540008568454</v>
      </c>
      <c r="C203" s="32">
        <f t="shared" ca="1" si="16"/>
        <v>0.94946504776936436</v>
      </c>
      <c r="E203" s="32">
        <f t="shared" ca="1" si="17"/>
        <v>0.92749999999999999</v>
      </c>
      <c r="F203" s="66">
        <f t="shared" ca="1" si="15"/>
        <v>0.94907038354422513</v>
      </c>
    </row>
    <row r="204" spans="1:6" x14ac:dyDescent="0.2">
      <c r="A204" s="32">
        <v>187</v>
      </c>
      <c r="B204" s="32">
        <f t="shared" ca="1" si="14"/>
        <v>0.85257693116475797</v>
      </c>
      <c r="C204" s="32">
        <f t="shared" ca="1" si="16"/>
        <v>0.95131631806035211</v>
      </c>
      <c r="E204" s="32">
        <f t="shared" ca="1" si="17"/>
        <v>0.9325</v>
      </c>
      <c r="F204" s="66">
        <f t="shared" ca="1" si="15"/>
        <v>0.95271528394396499</v>
      </c>
    </row>
    <row r="205" spans="1:6" x14ac:dyDescent="0.2">
      <c r="A205" s="32">
        <v>188</v>
      </c>
      <c r="B205" s="32">
        <f t="shared" ca="1" si="14"/>
        <v>0.62190774111324321</v>
      </c>
      <c r="C205" s="32">
        <f t="shared" ca="1" si="16"/>
        <v>0.96216364319422698</v>
      </c>
      <c r="E205" s="32">
        <f t="shared" ca="1" si="17"/>
        <v>0.9375</v>
      </c>
      <c r="F205" s="66">
        <f t="shared" ca="1" si="15"/>
        <v>0.95634740219910008</v>
      </c>
    </row>
    <row r="206" spans="1:6" x14ac:dyDescent="0.2">
      <c r="A206" s="32">
        <v>189</v>
      </c>
      <c r="B206" s="32">
        <f t="shared" ca="1" si="14"/>
        <v>0.78392148136294548</v>
      </c>
      <c r="C206" s="32">
        <f t="shared" ca="1" si="16"/>
        <v>0.96245518920367057</v>
      </c>
      <c r="E206" s="32">
        <f t="shared" ca="1" si="17"/>
        <v>0.9425</v>
      </c>
      <c r="F206" s="66">
        <f t="shared" ca="1" si="15"/>
        <v>0.959966158351506</v>
      </c>
    </row>
    <row r="207" spans="1:6" x14ac:dyDescent="0.2">
      <c r="A207" s="32">
        <v>190</v>
      </c>
      <c r="B207" s="32">
        <f t="shared" ca="1" si="14"/>
        <v>0.32082144257832224</v>
      </c>
      <c r="C207" s="32">
        <f t="shared" ca="1" si="16"/>
        <v>0.97296621604854194</v>
      </c>
      <c r="E207" s="32">
        <f t="shared" ca="1" si="17"/>
        <v>0.94750000000000001</v>
      </c>
      <c r="F207" s="66">
        <f t="shared" ca="1" si="15"/>
        <v>0.96357086528276681</v>
      </c>
    </row>
    <row r="208" spans="1:6" x14ac:dyDescent="0.2">
      <c r="A208" s="32">
        <v>191</v>
      </c>
      <c r="B208" s="32">
        <f t="shared" ca="1" si="14"/>
        <v>0.45727124000223168</v>
      </c>
      <c r="C208" s="32">
        <f t="shared" ca="1" si="16"/>
        <v>0.97474876052659565</v>
      </c>
      <c r="E208" s="32">
        <f t="shared" ca="1" si="17"/>
        <v>0.95250000000000001</v>
      </c>
      <c r="F208" s="66">
        <f t="shared" ca="1" si="15"/>
        <v>0.96716069826846651</v>
      </c>
    </row>
    <row r="209" spans="1:6" x14ac:dyDescent="0.2">
      <c r="A209" s="32">
        <v>192</v>
      </c>
      <c r="B209" s="32">
        <f t="shared" ca="1" si="14"/>
        <v>0.56900917109498061</v>
      </c>
      <c r="C209" s="32">
        <f t="shared" ca="1" si="16"/>
        <v>0.97787599270388759</v>
      </c>
      <c r="E209" s="32">
        <f t="shared" ca="1" si="17"/>
        <v>0.95750000000000002</v>
      </c>
      <c r="F209" s="66">
        <f t="shared" ca="1" si="15"/>
        <v>0.9707346516965063</v>
      </c>
    </row>
    <row r="210" spans="1:6" x14ac:dyDescent="0.2">
      <c r="A210" s="32">
        <v>193</v>
      </c>
      <c r="B210" s="32">
        <f t="shared" ca="1" si="14"/>
        <v>0.86457105971510795</v>
      </c>
      <c r="C210" s="32">
        <f t="shared" ref="C210:C217" ca="1" si="18">SMALL($B$18:$B$217,A210)</f>
        <v>0.97844828487478963</v>
      </c>
      <c r="E210" s="32">
        <f t="shared" ref="E210:E217" ca="1" si="19">(A210-0.5)/$B$9</f>
        <v>0.96250000000000002</v>
      </c>
      <c r="F210" s="66">
        <f t="shared" ca="1" si="15"/>
        <v>0.97429147536314076</v>
      </c>
    </row>
    <row r="211" spans="1:6" x14ac:dyDescent="0.2">
      <c r="A211" s="32">
        <v>194</v>
      </c>
      <c r="B211" s="32">
        <f t="shared" ref="B211:B217" ca="1" si="20">_xlfn.BETA.INV(RAND(),$B$4,B$5,B$6,B$7)</f>
        <v>0.72074158074951133</v>
      </c>
      <c r="C211" s="32">
        <f t="shared" ca="1" si="18"/>
        <v>0.97862432138761168</v>
      </c>
      <c r="E211" s="32">
        <f t="shared" ca="1" si="19"/>
        <v>0.96750000000000003</v>
      </c>
      <c r="F211" s="66">
        <f t="shared" ref="F211:F217" ca="1" si="21">_xlfn.BETA.INV(E211,$C$4,$C$5,B$6,B$7)</f>
        <v>0.97782957663310754</v>
      </c>
    </row>
    <row r="212" spans="1:6" x14ac:dyDescent="0.2">
      <c r="A212" s="32">
        <v>195</v>
      </c>
      <c r="B212" s="32">
        <f t="shared" ca="1" si="20"/>
        <v>0.69365110785001494</v>
      </c>
      <c r="C212" s="32">
        <f t="shared" ca="1" si="18"/>
        <v>0.98156073064685878</v>
      </c>
      <c r="E212" s="32">
        <f t="shared" ca="1" si="19"/>
        <v>0.97250000000000003</v>
      </c>
      <c r="F212" s="66">
        <f t="shared" ca="1" si="21"/>
        <v>0.98134686191664233</v>
      </c>
    </row>
    <row r="213" spans="1:6" x14ac:dyDescent="0.2">
      <c r="A213" s="32">
        <v>196</v>
      </c>
      <c r="B213" s="32">
        <f t="shared" ca="1" si="20"/>
        <v>3.6472673559223991E-2</v>
      </c>
      <c r="C213" s="32">
        <f t="shared" ca="1" si="18"/>
        <v>0.98303091694719447</v>
      </c>
      <c r="E213" s="32">
        <f t="shared" ca="1" si="19"/>
        <v>0.97750000000000004</v>
      </c>
      <c r="F213" s="66">
        <f t="shared" ca="1" si="21"/>
        <v>0.98484046136600512</v>
      </c>
    </row>
    <row r="214" spans="1:6" x14ac:dyDescent="0.2">
      <c r="A214" s="32">
        <v>197</v>
      </c>
      <c r="B214" s="32">
        <f t="shared" ca="1" si="20"/>
        <v>0.91674272441049176</v>
      </c>
      <c r="C214" s="32">
        <f t="shared" ca="1" si="18"/>
        <v>0.98523460565549681</v>
      </c>
      <c r="E214" s="32">
        <f t="shared" ca="1" si="19"/>
        <v>0.98250000000000004</v>
      </c>
      <c r="F214" s="66">
        <f t="shared" ca="1" si="21"/>
        <v>0.98830620355096288</v>
      </c>
    </row>
    <row r="215" spans="1:6" x14ac:dyDescent="0.2">
      <c r="A215" s="32">
        <v>198</v>
      </c>
      <c r="B215" s="32">
        <f t="shared" ca="1" si="20"/>
        <v>0.54448636743932</v>
      </c>
      <c r="C215" s="32">
        <f t="shared" ca="1" si="18"/>
        <v>0.98951503020040188</v>
      </c>
      <c r="E215" s="32">
        <f t="shared" ca="1" si="19"/>
        <v>0.98750000000000004</v>
      </c>
      <c r="F215" s="66">
        <f t="shared" ca="1" si="21"/>
        <v>0.99173746651034822</v>
      </c>
    </row>
    <row r="216" spans="1:6" x14ac:dyDescent="0.2">
      <c r="A216" s="32">
        <v>199</v>
      </c>
      <c r="B216" s="32">
        <f t="shared" ca="1" si="20"/>
        <v>0.73272288956659481</v>
      </c>
      <c r="C216" s="32">
        <f t="shared" ca="1" si="18"/>
        <v>0.99493923826148811</v>
      </c>
      <c r="E216" s="32">
        <f t="shared" ca="1" si="19"/>
        <v>0.99250000000000005</v>
      </c>
      <c r="F216" s="66">
        <f t="shared" ca="1" si="21"/>
        <v>0.99512204377288005</v>
      </c>
    </row>
    <row r="217" spans="1:6" x14ac:dyDescent="0.2">
      <c r="A217" s="32">
        <v>200</v>
      </c>
      <c r="B217" s="32">
        <f t="shared" ca="1" si="20"/>
        <v>0.42008446862947491</v>
      </c>
      <c r="C217" s="32">
        <f t="shared" ca="1" si="18"/>
        <v>0.99894615554892618</v>
      </c>
      <c r="E217" s="32">
        <f t="shared" ca="1" si="19"/>
        <v>0.99750000000000005</v>
      </c>
      <c r="F217" s="66">
        <f t="shared" ca="1" si="21"/>
        <v>0.99842859623596925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H12" sqref="H12"/>
    </sheetView>
  </sheetViews>
  <sheetFormatPr defaultRowHeight="15" x14ac:dyDescent="0.25"/>
  <cols>
    <col min="1" max="1" width="6.7109375" customWidth="1"/>
  </cols>
  <sheetData>
    <row r="1" spans="1:12" x14ac:dyDescent="0.25">
      <c r="A1" s="67" t="s">
        <v>68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9" t="s">
        <v>70</v>
      </c>
      <c r="B2" s="69"/>
      <c r="C2" s="69"/>
      <c r="K2" s="12" t="s">
        <v>17</v>
      </c>
      <c r="L2" s="12" t="s">
        <v>9</v>
      </c>
    </row>
    <row r="3" spans="1:12" x14ac:dyDescent="0.25">
      <c r="A3" s="69" t="s">
        <v>71</v>
      </c>
      <c r="B3" s="69"/>
      <c r="C3" s="69"/>
      <c r="K3" s="13" t="s">
        <v>27</v>
      </c>
      <c r="L3" s="14">
        <v>2</v>
      </c>
    </row>
    <row r="4" spans="1:12" x14ac:dyDescent="0.25">
      <c r="A4" s="69"/>
      <c r="B4" s="69" t="str">
        <f>"Оптимистический срок строительства равен "&amp;L5&amp;" (А)"</f>
        <v>Оптимистический срок строительства равен 2 (А)</v>
      </c>
      <c r="C4" s="69"/>
      <c r="K4" s="13" t="s">
        <v>28</v>
      </c>
      <c r="L4" s="14">
        <v>3</v>
      </c>
    </row>
    <row r="5" spans="1:12" x14ac:dyDescent="0.25">
      <c r="A5" s="69"/>
      <c r="B5" s="69" t="str">
        <f>"Пессимистический срок строительства равен "&amp;L6&amp;" (B)"</f>
        <v>Пессимистический срок строительства равен 5 (B)</v>
      </c>
      <c r="C5" s="69"/>
      <c r="K5" s="13" t="s">
        <v>47</v>
      </c>
      <c r="L5" s="14">
        <v>2</v>
      </c>
    </row>
    <row r="6" spans="1:12" x14ac:dyDescent="0.25">
      <c r="A6" s="69"/>
      <c r="B6" s="69" t="str">
        <f>"Срок строительства имеет Бета распределение с параметрами альфа="&amp;L3&amp;", бета="&amp;L4</f>
        <v>Срок строительства имеет Бета распределение с параметрами альфа=2, бета=3</v>
      </c>
      <c r="C6" s="69"/>
      <c r="K6" s="13" t="s">
        <v>48</v>
      </c>
      <c r="L6" s="14">
        <v>5</v>
      </c>
    </row>
    <row r="8" spans="1:12" x14ac:dyDescent="0.25">
      <c r="A8" s="31" t="s">
        <v>72</v>
      </c>
      <c r="K8" s="51" t="s">
        <v>3</v>
      </c>
      <c r="L8" s="14">
        <v>3</v>
      </c>
    </row>
    <row r="9" spans="1:12" x14ac:dyDescent="0.25">
      <c r="B9" s="70">
        <f>_xlfn.BETA.DIST(L8,L3,L4,TRUE,L5,L6)</f>
        <v>0.40740740740740733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71" t="s">
        <v>0</v>
      </c>
      <c r="B1" s="71"/>
      <c r="C1" s="71"/>
      <c r="D1" s="71"/>
      <c r="E1" s="71"/>
      <c r="F1" s="71"/>
      <c r="G1" s="71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71" t="s">
        <v>0</v>
      </c>
      <c r="B1" s="71"/>
      <c r="C1" s="71"/>
      <c r="D1" s="71"/>
      <c r="E1" s="71"/>
      <c r="F1" s="71"/>
      <c r="G1" s="71"/>
    </row>
    <row r="2" spans="1:7" ht="107.25" customHeight="1" x14ac:dyDescent="0.25">
      <c r="A2" s="2" t="s">
        <v>1</v>
      </c>
    </row>
    <row r="3" spans="1:7" ht="105" customHeight="1" x14ac:dyDescent="0.25">
      <c r="A3" s="2" t="s">
        <v>2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Пример</vt:lpstr>
      <vt:lpstr>Графики</vt:lpstr>
      <vt:lpstr>Генерация</vt:lpstr>
      <vt:lpstr>Задача</vt:lpstr>
      <vt:lpstr>EXCEL2.RU</vt:lpstr>
      <vt:lpstr>A</vt:lpstr>
      <vt:lpstr>B</vt:lpstr>
      <vt:lpstr>альфа</vt:lpstr>
      <vt:lpstr>бета</vt:lpstr>
    </vt:vector>
  </TitlesOfParts>
  <Company>excel2.ru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УУУУУ</cp:lastModifiedBy>
  <dcterms:created xsi:type="dcterms:W3CDTF">2013-11-25T06:35:58Z</dcterms:created>
  <dcterms:modified xsi:type="dcterms:W3CDTF">2024-12-31T19:04:05Z</dcterms:modified>
</cp:coreProperties>
</file>