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00" windowWidth="18795" windowHeight="13035" tabRatio="721"/>
  </bookViews>
  <sheets>
    <sheet name="Слож.гипотеза_Пуассон" sheetId="5" r:id="rId1"/>
    <sheet name="Слож.гипотеза_Нормальное" sheetId="7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альфа" localSheetId="1">#REF!</definedName>
    <definedName name="альфа">#REF!</definedName>
    <definedName name="бета" localSheetId="1">#REF!</definedName>
    <definedName name="бета">#REF!</definedName>
    <definedName name="Выборка" localSheetId="1">#REF!</definedName>
    <definedName name="Выборка">#REF!</definedName>
  </definedNames>
  <calcPr calcId="162913"/>
</workbook>
</file>

<file path=xl/calcChain.xml><?xml version="1.0" encoding="utf-8"?>
<calcChain xmlns="http://schemas.openxmlformats.org/spreadsheetml/2006/main">
  <c r="A3" i="7" l="1"/>
  <c r="G19" i="7" l="1"/>
  <c r="O7" i="7"/>
  <c r="C14" i="7"/>
  <c r="C13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8" i="7"/>
  <c r="L20" i="7"/>
  <c r="B27" i="5"/>
  <c r="B26" i="5"/>
  <c r="B25" i="5"/>
  <c r="B13" i="5"/>
  <c r="B15" i="5" s="1"/>
  <c r="B30" i="5" s="1"/>
  <c r="D9" i="5" l="1"/>
  <c r="C9" i="5" s="1"/>
  <c r="D26" i="5"/>
  <c r="D25" i="5"/>
  <c r="D27" i="5" s="1"/>
  <c r="C27" i="5" s="1"/>
  <c r="E27" i="5" s="1"/>
  <c r="D13" i="7"/>
  <c r="D14" i="7"/>
  <c r="D10" i="7"/>
  <c r="L19" i="7"/>
  <c r="C26" i="5"/>
  <c r="E26" i="5" s="1"/>
  <c r="D11" i="5"/>
  <c r="C11" i="5" s="1"/>
  <c r="E11" i="5" s="1"/>
  <c r="D10" i="5"/>
  <c r="C10" i="5" s="1"/>
  <c r="E10" i="5" s="1"/>
  <c r="B17" i="5"/>
  <c r="B28" i="5"/>
  <c r="B32" i="5" s="1"/>
  <c r="C25" i="5" l="1"/>
  <c r="O10" i="7"/>
  <c r="G8" i="7" s="1"/>
  <c r="O11" i="7"/>
  <c r="G9" i="7" s="1"/>
  <c r="O13" i="7"/>
  <c r="G11" i="7" s="1"/>
  <c r="O15" i="7"/>
  <c r="G13" i="7" s="1"/>
  <c r="O12" i="7"/>
  <c r="G10" i="7" s="1"/>
  <c r="O14" i="7"/>
  <c r="G12" i="7" s="1"/>
  <c r="O16" i="7"/>
  <c r="G14" i="7" s="1"/>
  <c r="D12" i="5"/>
  <c r="E25" i="5"/>
  <c r="E28" i="5" s="1"/>
  <c r="D32" i="5" s="1"/>
  <c r="E32" i="5" s="1"/>
  <c r="C35" i="5" s="1"/>
  <c r="C28" i="5"/>
  <c r="D28" i="5"/>
  <c r="E9" i="5"/>
  <c r="I8" i="7" l="1" a="1"/>
  <c r="I13" i="7" s="1"/>
  <c r="K8" i="7"/>
  <c r="J8" i="7" s="1"/>
  <c r="H15" i="7"/>
  <c r="H11" i="7"/>
  <c r="H13" i="7"/>
  <c r="H14" i="7"/>
  <c r="H10" i="7"/>
  <c r="H12" i="7"/>
  <c r="H8" i="7"/>
  <c r="H9" i="7"/>
  <c r="C12" i="5"/>
  <c r="D13" i="5"/>
  <c r="I15" i="7" l="1"/>
  <c r="K9" i="7"/>
  <c r="J9" i="7" s="1"/>
  <c r="I8" i="7"/>
  <c r="I12" i="7"/>
  <c r="I11" i="7"/>
  <c r="I10" i="7"/>
  <c r="I14" i="7"/>
  <c r="I9" i="7"/>
  <c r="E12" i="5"/>
  <c r="E13" i="5" s="1"/>
  <c r="D17" i="5" s="1"/>
  <c r="E17" i="5" s="1"/>
  <c r="C20" i="5" s="1"/>
  <c r="C13" i="5"/>
  <c r="K10" i="7" l="1"/>
  <c r="K11" i="7" s="1"/>
  <c r="K12" i="7" s="1"/>
  <c r="K13" i="7" l="1"/>
  <c r="K14" i="7" s="1"/>
  <c r="K15" i="7" s="1"/>
  <c r="J10" i="7"/>
  <c r="J11" i="7"/>
  <c r="J12" i="7" l="1"/>
  <c r="J13" i="7" l="1"/>
  <c r="J14" i="7" l="1"/>
  <c r="J15" i="7" l="1"/>
  <c r="J16" i="7" s="1"/>
  <c r="K16" i="7" l="1"/>
  <c r="L14" i="7"/>
  <c r="L10" i="7"/>
  <c r="L15" i="7"/>
  <c r="L13" i="7"/>
  <c r="L9" i="7"/>
  <c r="L12" i="7"/>
  <c r="L11" i="7"/>
  <c r="I16" i="7" l="1"/>
  <c r="L8" i="7"/>
  <c r="L16" i="7" s="1"/>
  <c r="I19" i="7" s="1"/>
  <c r="J19" i="7" l="1"/>
  <c r="G23" i="7" s="1"/>
  <c r="J20" i="7"/>
</calcChain>
</file>

<file path=xl/sharedStrings.xml><?xml version="1.0" encoding="utf-8"?>
<sst xmlns="http://schemas.openxmlformats.org/spreadsheetml/2006/main" count="66" uniqueCount="43">
  <si>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</si>
  <si>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</si>
  <si>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</si>
  <si>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</si>
  <si>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</si>
  <si>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Расчет ХИ2</t>
  </si>
  <si>
    <t>Число степеней свободы</t>
  </si>
  <si>
    <t>Значение ХИ2</t>
  </si>
  <si>
    <t>Уровень значимости</t>
  </si>
  <si>
    <t>Expected</t>
  </si>
  <si>
    <t>Observed</t>
  </si>
  <si>
    <t>Наблюденные частоты</t>
  </si>
  <si>
    <t>Теоретические частоты</t>
  </si>
  <si>
    <t>Интервалы</t>
  </si>
  <si>
    <t>№</t>
  </si>
  <si>
    <t>Размер выборки</t>
  </si>
  <si>
    <t>Границы интервалов</t>
  </si>
  <si>
    <t xml:space="preserve">Критическое значение Х2 </t>
  </si>
  <si>
    <t>Число дефектов</t>
  </si>
  <si>
    <t>Оценка среднего</t>
  </si>
  <si>
    <t>Распределение Пуассона</t>
  </si>
  <si>
    <t>p-значение</t>
  </si>
  <si>
    <t>Проверка нулевой гипотезы "Количество дефектов имеет распределение Пуассона"</t>
  </si>
  <si>
    <t>Без объединения интервалов</t>
  </si>
  <si>
    <t>С объединением интервалов</t>
  </si>
  <si>
    <t>Оценка среднего (осталась прежней)</t>
  </si>
  <si>
    <t>Распределение Пуассона, проверка сложной гипотезы</t>
  </si>
  <si>
    <t>Нормальное распределение, проверка сложной гипотезы</t>
  </si>
  <si>
    <t>Среднее</t>
  </si>
  <si>
    <t>Выборка из норм.распр.</t>
  </si>
  <si>
    <t>Ст.отклон.</t>
  </si>
  <si>
    <t>Вероятность попасть в интервал</t>
  </si>
  <si>
    <t>Диапазон изменения сл. величины разделен на</t>
  </si>
  <si>
    <t>интервалов</t>
  </si>
  <si>
    <t>Правая граница (отсчет слева)</t>
  </si>
  <si>
    <t>№ границы (меньше на 1 числа интервалов)</t>
  </si>
  <si>
    <t>Нормальное распределение</t>
  </si>
  <si>
    <t>Параметры норм.распределения (только для генерации сл.величин)</t>
  </si>
  <si>
    <t>Оценка параметров распределения</t>
  </si>
  <si>
    <t>Значение статистики ХИ2</t>
  </si>
  <si>
    <t>Проверка нулевой гипотезы "Выборка взята из нормального распределения"</t>
  </si>
  <si>
    <t>Проверка сложных гипотез критерием хи-квадрат Пирсона в MS EXCEL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</si>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</sst>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(&quot;$&quot;* #,##0.00_);_(&quot;$&quot;* \(#,##0.00\);_(&quot;$&quot;* &quot;-&quot;??_);_(@_)"/>
    <numFmt numFmtId="166" formatCode="0.000"/>
    <numFmt numFmtId="167" formatCode="0.0000"/>
    <numFmt numFmtId="168" formatCode="0.00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164" fontId="13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8" fillId="0" borderId="0" xfId="7"/>
    <xf numFmtId="0" fontId="12" fillId="4" borderId="0" xfId="7" applyFont="1" applyFill="1" applyAlignment="1">
      <alignment vertical="center" wrapText="1"/>
    </xf>
    <xf numFmtId="0" fontId="11" fillId="5" borderId="0" xfId="1" applyFont="1" applyFill="1"/>
    <xf numFmtId="0" fontId="14" fillId="0" borderId="0" xfId="1" applyFont="1"/>
    <xf numFmtId="0" fontId="10" fillId="0" borderId="1" xfId="1" applyFont="1" applyBorder="1" applyAlignment="1">
      <alignment wrapText="1"/>
    </xf>
    <xf numFmtId="166" fontId="10" fillId="0" borderId="1" xfId="1" applyNumberFormat="1" applyFont="1" applyBorder="1"/>
    <xf numFmtId="0" fontId="10" fillId="0" borderId="1" xfId="1" applyFont="1" applyBorder="1" applyAlignment="1">
      <alignment vertical="top" wrapText="1"/>
    </xf>
    <xf numFmtId="0" fontId="14" fillId="0" borderId="1" xfId="1" applyFont="1" applyBorder="1"/>
    <xf numFmtId="0" fontId="10" fillId="0" borderId="2" xfId="1" applyFont="1" applyBorder="1"/>
    <xf numFmtId="166" fontId="10" fillId="0" borderId="2" xfId="1" applyNumberFormat="1" applyFont="1" applyBorder="1"/>
    <xf numFmtId="0" fontId="15" fillId="0" borderId="0" xfId="1" applyFont="1"/>
    <xf numFmtId="0" fontId="10" fillId="6" borderId="1" xfId="1" applyFont="1" applyFill="1" applyBorder="1"/>
    <xf numFmtId="0" fontId="10" fillId="7" borderId="0" xfId="1" applyFont="1" applyFill="1"/>
    <xf numFmtId="0" fontId="16" fillId="0" borderId="0" xfId="0" applyFont="1"/>
    <xf numFmtId="164" fontId="16" fillId="0" borderId="0" xfId="9" applyFont="1"/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/>
    <xf numFmtId="0" fontId="17" fillId="0" borderId="1" xfId="0" applyFont="1" applyBorder="1"/>
    <xf numFmtId="168" fontId="16" fillId="0" borderId="1" xfId="0" applyNumberFormat="1" applyFont="1" applyBorder="1"/>
    <xf numFmtId="2" fontId="16" fillId="0" borderId="1" xfId="0" applyNumberFormat="1" applyFont="1" applyBorder="1"/>
    <xf numFmtId="0" fontId="18" fillId="0" borderId="1" xfId="1" applyFont="1" applyBorder="1" applyAlignment="1">
      <alignment wrapText="1"/>
    </xf>
    <xf numFmtId="0" fontId="16" fillId="0" borderId="1" xfId="0" applyFont="1" applyBorder="1" applyAlignment="1">
      <alignment wrapText="1"/>
    </xf>
    <xf numFmtId="168" fontId="16" fillId="0" borderId="1" xfId="0" applyNumberFormat="1" applyFont="1" applyBorder="1" applyAlignment="1">
      <alignment wrapText="1"/>
    </xf>
    <xf numFmtId="0" fontId="16" fillId="0" borderId="3" xfId="0" applyFont="1" applyBorder="1" applyAlignment="1">
      <alignment vertical="top" wrapText="1"/>
    </xf>
    <xf numFmtId="166" fontId="16" fillId="0" borderId="1" xfId="0" applyNumberFormat="1" applyFont="1" applyBorder="1"/>
    <xf numFmtId="0" fontId="16" fillId="6" borderId="1" xfId="0" applyFont="1" applyFill="1" applyBorder="1"/>
    <xf numFmtId="0" fontId="0" fillId="0" borderId="1" xfId="0" applyBorder="1"/>
    <xf numFmtId="166" fontId="19" fillId="0" borderId="1" xfId="0" applyNumberFormat="1" applyFont="1" applyBorder="1"/>
    <xf numFmtId="166" fontId="17" fillId="0" borderId="1" xfId="0" applyNumberFormat="1" applyFont="1" applyBorder="1"/>
    <xf numFmtId="0" fontId="20" fillId="0" borderId="0" xfId="0" applyFont="1"/>
    <xf numFmtId="0" fontId="16" fillId="8" borderId="1" xfId="0" applyFont="1" applyFill="1" applyBorder="1"/>
    <xf numFmtId="0" fontId="16" fillId="0" borderId="1" xfId="0" applyFont="1" applyFill="1" applyBorder="1" applyAlignment="1">
      <alignment vertical="top" wrapText="1"/>
    </xf>
    <xf numFmtId="166" fontId="15" fillId="0" borderId="1" xfId="0" applyNumberFormat="1" applyFont="1" applyBorder="1"/>
    <xf numFmtId="167" fontId="10" fillId="0" borderId="1" xfId="1" applyNumberFormat="1" applyFont="1" applyBorder="1"/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Continuous" wrapText="1"/>
    </xf>
    <xf numFmtId="0" fontId="18" fillId="0" borderId="1" xfId="1" applyFont="1" applyBorder="1" applyAlignment="1">
      <alignment vertical="top" wrapText="1"/>
    </xf>
    <xf numFmtId="0" fontId="19" fillId="0" borderId="0" xfId="0" applyFont="1"/>
    <xf numFmtId="0" fontId="10" fillId="0" borderId="2" xfId="1" applyFont="1" applyBorder="1" applyAlignment="1">
      <alignment vertical="top" wrapText="1"/>
    </xf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Финансовый" xfId="9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proverka-slozhnyh-gipotez-kriteriem-hi-kvadrat-pirson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proverka-slozhnyh-gipotez-kriteriem-hi-kvadrat-pirson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G2" sqref="G2"/>
    </sheetView>
  </sheetViews>
  <sheetFormatPr defaultRowHeight="15" x14ac:dyDescent="0.25"/>
  <cols>
    <col min="1" max="1" width="11.5703125" customWidth="1"/>
    <col min="2" max="2" width="12.42578125" bestFit="1" customWidth="1"/>
    <col min="3" max="3" width="12.5703125" bestFit="1" customWidth="1"/>
    <col min="4" max="4" width="13.28515625" customWidth="1"/>
    <col min="5" max="5" width="9.85546875" bestFit="1" customWidth="1"/>
    <col min="6" max="6" width="13" customWidth="1"/>
  </cols>
  <sheetData>
    <row r="1" spans="1:7" ht="26.25" x14ac:dyDescent="0.25">
      <c r="A1" s="3" t="s">
        <v>1</v>
      </c>
      <c r="B1" s="3"/>
      <c r="C1" s="3"/>
      <c r="D1" s="3"/>
      <c r="E1" s="3"/>
      <c r="F1" s="3"/>
      <c r="G1" s="3"/>
    </row>
    <row r="2" spans="1:7" ht="15.75" x14ac:dyDescent="0.25">
      <c r="A2" s="45" t="s">
        <v>0</v>
      </c>
      <c r="B2" s="2"/>
      <c r="C2" s="2"/>
      <c r="D2" s="2"/>
      <c r="E2" s="2"/>
      <c r="F2" s="2"/>
      <c r="G2" s="47" t="s">
        <v>42</v>
      </c>
    </row>
    <row r="3" spans="1:7" ht="18.75" x14ac:dyDescent="0.25">
      <c r="A3" s="1" t="s">
        <v>41</v>
      </c>
      <c r="B3" s="1"/>
      <c r="C3" s="1"/>
      <c r="D3" s="1"/>
      <c r="E3" s="1"/>
      <c r="F3" s="1"/>
      <c r="G3" s="1"/>
    </row>
    <row r="4" spans="1:7" ht="15.75" x14ac:dyDescent="0.25">
      <c r="A4" s="7" t="s">
        <v>26</v>
      </c>
      <c r="B4" s="7"/>
      <c r="C4" s="7"/>
      <c r="D4" s="7"/>
      <c r="E4" s="7"/>
      <c r="F4" s="7"/>
      <c r="G4" s="7"/>
    </row>
    <row r="6" spans="1:7" x14ac:dyDescent="0.25">
      <c r="A6" s="35" t="s">
        <v>23</v>
      </c>
    </row>
    <row r="7" spans="1:7" x14ac:dyDescent="0.25">
      <c r="B7" s="15" t="s">
        <v>10</v>
      </c>
      <c r="C7" s="15" t="s">
        <v>9</v>
      </c>
    </row>
    <row r="8" spans="1:7" ht="26.25" x14ac:dyDescent="0.25">
      <c r="A8" s="27" t="s">
        <v>18</v>
      </c>
      <c r="B8" s="29" t="s">
        <v>11</v>
      </c>
      <c r="C8" s="21" t="s">
        <v>12</v>
      </c>
      <c r="D8" s="27" t="s">
        <v>20</v>
      </c>
      <c r="E8" s="21" t="s">
        <v>5</v>
      </c>
    </row>
    <row r="9" spans="1:7" x14ac:dyDescent="0.25">
      <c r="A9" s="22">
        <v>0</v>
      </c>
      <c r="B9" s="31">
        <v>25</v>
      </c>
      <c r="C9" s="30">
        <f>D9*$B$13</f>
        <v>23.855695776051718</v>
      </c>
      <c r="D9" s="30">
        <f>_xlfn.POISSON.DIST(A9,$B$15,FALSE)</f>
        <v>0.47711391552103438</v>
      </c>
      <c r="E9" s="30">
        <f>(B9-C9)^2/C9</f>
        <v>5.4889707231276584E-2</v>
      </c>
    </row>
    <row r="10" spans="1:7" x14ac:dyDescent="0.25">
      <c r="A10" s="22">
        <v>1</v>
      </c>
      <c r="B10" s="31">
        <v>15</v>
      </c>
      <c r="C10" s="30">
        <f t="shared" ref="C10:C12" si="0">D10*$B$13</f>
        <v>17.653214874278273</v>
      </c>
      <c r="D10" s="30">
        <f>_xlfn.POISSON.DIST(A10,$B$15,FALSE)</f>
        <v>0.35306429748556545</v>
      </c>
      <c r="E10" s="30">
        <f t="shared" ref="E10:E12" si="1">(B10-C10)^2/C10</f>
        <v>0.39876867863589488</v>
      </c>
    </row>
    <row r="11" spans="1:7" x14ac:dyDescent="0.25">
      <c r="A11" s="22">
        <v>2</v>
      </c>
      <c r="B11" s="31">
        <v>8</v>
      </c>
      <c r="C11" s="30">
        <f t="shared" si="0"/>
        <v>6.5316895034829594</v>
      </c>
      <c r="D11" s="30">
        <f>_xlfn.POISSON.DIST(A11,$B$15,FALSE)</f>
        <v>0.13063379006965919</v>
      </c>
      <c r="E11" s="30">
        <f t="shared" si="1"/>
        <v>0.33007320893506753</v>
      </c>
    </row>
    <row r="12" spans="1:7" x14ac:dyDescent="0.25">
      <c r="A12" s="22">
        <v>3</v>
      </c>
      <c r="B12" s="31">
        <v>2</v>
      </c>
      <c r="C12" s="30">
        <f t="shared" si="0"/>
        <v>1.9593998461870488</v>
      </c>
      <c r="D12" s="33">
        <f>1-SUM(D9:D11)</f>
        <v>3.9187996923740975E-2</v>
      </c>
      <c r="E12" s="30">
        <f t="shared" si="1"/>
        <v>8.4126396806807815E-4</v>
      </c>
    </row>
    <row r="13" spans="1:7" x14ac:dyDescent="0.25">
      <c r="B13" s="23">
        <f>SUM(B9:B12)</f>
        <v>50</v>
      </c>
      <c r="C13" s="23">
        <f>SUM(C9:C12)</f>
        <v>50</v>
      </c>
      <c r="D13" s="34">
        <f>SUM(D9:D12)</f>
        <v>1</v>
      </c>
      <c r="E13" s="34">
        <f>SUM(E9:E12)</f>
        <v>0.78457285877030702</v>
      </c>
    </row>
    <row r="15" spans="1:7" ht="26.25" x14ac:dyDescent="0.25">
      <c r="A15" s="27" t="s">
        <v>19</v>
      </c>
      <c r="B15" s="22">
        <f>SUMPRODUCT(A9:A12,B9:B12)/B13</f>
        <v>0.74</v>
      </c>
    </row>
    <row r="16" spans="1:7" ht="25.5" x14ac:dyDescent="0.25">
      <c r="D16" s="13" t="s">
        <v>7</v>
      </c>
      <c r="E16" s="26" t="s">
        <v>21</v>
      </c>
      <c r="F16" s="11" t="s">
        <v>8</v>
      </c>
    </row>
    <row r="17" spans="1:6" ht="39" x14ac:dyDescent="0.25">
      <c r="A17" s="27" t="s">
        <v>6</v>
      </c>
      <c r="B17" s="22">
        <f>COUNT(A9:A12)-COUNT(B15)-1</f>
        <v>2</v>
      </c>
      <c r="D17" s="14">
        <f>E13</f>
        <v>0.78457285877030702</v>
      </c>
      <c r="E17" s="30">
        <f>_xlfn.CHISQ.DIST.RT(D17,B17)</f>
        <v>0.67551060016206077</v>
      </c>
      <c r="F17" s="16">
        <v>0.05</v>
      </c>
    </row>
    <row r="19" spans="1:6" x14ac:dyDescent="0.25">
      <c r="C19" s="8" t="s">
        <v>22</v>
      </c>
    </row>
    <row r="20" spans="1:6" x14ac:dyDescent="0.25">
      <c r="C20" s="17" t="str">
        <f>IF(E17&gt;F17,"Нет оснований для отклонения","Отклонить")</f>
        <v>Нет оснований для отклонения</v>
      </c>
    </row>
    <row r="22" spans="1:6" x14ac:dyDescent="0.25">
      <c r="A22" s="35" t="s">
        <v>24</v>
      </c>
    </row>
    <row r="23" spans="1:6" x14ac:dyDescent="0.25">
      <c r="B23" s="15" t="s">
        <v>10</v>
      </c>
      <c r="C23" s="15" t="s">
        <v>9</v>
      </c>
    </row>
    <row r="24" spans="1:6" ht="26.25" x14ac:dyDescent="0.25">
      <c r="A24" s="27" t="s">
        <v>18</v>
      </c>
      <c r="B24" s="29" t="s">
        <v>11</v>
      </c>
      <c r="C24" s="21" t="s">
        <v>12</v>
      </c>
      <c r="D24" s="27" t="s">
        <v>20</v>
      </c>
      <c r="E24" s="21" t="s">
        <v>5</v>
      </c>
    </row>
    <row r="25" spans="1:6" x14ac:dyDescent="0.25">
      <c r="A25" s="22">
        <v>0</v>
      </c>
      <c r="B25" s="36">
        <f>B9</f>
        <v>25</v>
      </c>
      <c r="C25" s="30">
        <f>D25*$B$13</f>
        <v>23.855695776051718</v>
      </c>
      <c r="D25" s="30">
        <f>_xlfn.POISSON.DIST(A25,$B$30,FALSE)</f>
        <v>0.47711391552103438</v>
      </c>
      <c r="E25" s="30">
        <f>(B25-C25)^2/C25</f>
        <v>5.4889707231276584E-2</v>
      </c>
    </row>
    <row r="26" spans="1:6" x14ac:dyDescent="0.25">
      <c r="A26" s="22">
        <v>1</v>
      </c>
      <c r="B26" s="36">
        <f>B10</f>
        <v>15</v>
      </c>
      <c r="C26" s="30">
        <f t="shared" ref="C26:C27" si="2">D26*$B$13</f>
        <v>17.653214874278273</v>
      </c>
      <c r="D26" s="30">
        <f>_xlfn.POISSON.DIST(A26,$B$30,FALSE)</f>
        <v>0.35306429748556545</v>
      </c>
      <c r="E26" s="30">
        <f t="shared" ref="E26:E27" si="3">(B26-C26)^2/C26</f>
        <v>0.39876867863589488</v>
      </c>
    </row>
    <row r="27" spans="1:6" x14ac:dyDescent="0.25">
      <c r="A27" s="22">
        <v>2</v>
      </c>
      <c r="B27" s="36">
        <f>B11+B12</f>
        <v>10</v>
      </c>
      <c r="C27" s="30">
        <f t="shared" si="2"/>
        <v>8.4910893496700055</v>
      </c>
      <c r="D27" s="30">
        <f>1-D25-D26</f>
        <v>0.16982178699340011</v>
      </c>
      <c r="E27" s="30">
        <f t="shared" si="3"/>
        <v>0.26814125454559867</v>
      </c>
    </row>
    <row r="28" spans="1:6" x14ac:dyDescent="0.25">
      <c r="B28" s="23">
        <f>SUM(B25:B27)</f>
        <v>50</v>
      </c>
      <c r="C28" s="23">
        <f>SUM(C25:C27)</f>
        <v>50</v>
      </c>
      <c r="D28" s="34">
        <f>SUM(D25:D27)</f>
        <v>0.99999999999999989</v>
      </c>
      <c r="E28" s="34">
        <f>SUM(E25:E27)</f>
        <v>0.72179964041277012</v>
      </c>
    </row>
    <row r="30" spans="1:6" ht="51.75" x14ac:dyDescent="0.25">
      <c r="A30" s="27" t="s">
        <v>25</v>
      </c>
      <c r="B30" s="22">
        <f>B15</f>
        <v>0.74</v>
      </c>
    </row>
    <row r="31" spans="1:6" ht="25.5" x14ac:dyDescent="0.25">
      <c r="D31" s="13" t="s">
        <v>7</v>
      </c>
      <c r="E31" s="26" t="s">
        <v>21</v>
      </c>
      <c r="F31" s="11" t="s">
        <v>8</v>
      </c>
    </row>
    <row r="32" spans="1:6" ht="39" x14ac:dyDescent="0.25">
      <c r="A32" s="27" t="s">
        <v>6</v>
      </c>
      <c r="B32" s="32">
        <f>COUNT(A25:A27)-COUNT(B30)-1</f>
        <v>1</v>
      </c>
      <c r="D32" s="14">
        <f>E28</f>
        <v>0.72179964041277012</v>
      </c>
      <c r="E32" s="30">
        <f>_xlfn.CHISQ.DIST.RT(D32,B32)</f>
        <v>0.395554228230037</v>
      </c>
      <c r="F32" s="16">
        <v>0.05</v>
      </c>
    </row>
    <row r="34" spans="3:3" x14ac:dyDescent="0.25">
      <c r="C34" s="8" t="s">
        <v>22</v>
      </c>
    </row>
    <row r="35" spans="3:3" x14ac:dyDescent="0.25">
      <c r="C35" s="17" t="str">
        <f>IF(E32&gt;F32,"Нет оснований для отклонения","Отклонить")</f>
        <v>Нет оснований для отклонения</v>
      </c>
    </row>
  </sheetData>
  <conditionalFormatting sqref="C20">
    <cfRule type="containsText" dxfId="2" priority="2" operator="containsText" text="Отклонить">
      <formula>NOT(ISERROR(SEARCH("Отклонить",C20)))</formula>
    </cfRule>
  </conditionalFormatting>
  <conditionalFormatting sqref="C35">
    <cfRule type="containsText" dxfId="1" priority="1" operator="containsText" text="Отклонить">
      <formula>NOT(ISERROR(SEARCH("Отклонить",C35)))</formula>
    </cfRule>
  </conditionalFormatting>
  <hyperlinks>
    <hyperlink ref="A1:E1" r:id="rId1" display="Файл скачан с сайта excel2.ru &gt;&gt;&gt;"/>
    <hyperlink ref="A2" r:id="rId2"/>
    <hyperlink ref="G2" r:id="rId3" display="Задать вопрос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zoomScaleNormal="100" workbookViewId="0">
      <selection activeCell="O2" sqref="O2"/>
    </sheetView>
  </sheetViews>
  <sheetFormatPr defaultRowHeight="15" x14ac:dyDescent="0.25"/>
  <cols>
    <col min="1" max="1" width="17.42578125" customWidth="1"/>
    <col min="2" max="2" width="3.140625" customWidth="1"/>
    <col min="3" max="3" width="12" customWidth="1"/>
    <col min="4" max="4" width="13.5703125" customWidth="1"/>
    <col min="5" max="5" width="2.7109375" customWidth="1"/>
    <col min="6" max="6" width="3" bestFit="1" customWidth="1"/>
    <col min="7" max="7" width="10.42578125" customWidth="1"/>
    <col min="8" max="8" width="9.85546875" customWidth="1"/>
    <col min="9" max="9" width="12.85546875" customWidth="1"/>
    <col min="10" max="10" width="12.5703125" customWidth="1"/>
    <col min="11" max="11" width="13.42578125" bestFit="1" customWidth="1"/>
    <col min="12" max="12" width="11.85546875" customWidth="1"/>
    <col min="13" max="13" width="10.5703125" customWidth="1"/>
    <col min="14" max="14" width="18" customWidth="1"/>
    <col min="15" max="15" width="13.5703125" customWidth="1"/>
  </cols>
  <sheetData>
    <row r="1" spans="1:23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3" ht="15.75" x14ac:dyDescent="0.25">
      <c r="A2" s="45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7" t="s">
        <v>42</v>
      </c>
    </row>
    <row r="3" spans="1:23" ht="18.75" x14ac:dyDescent="0.25">
      <c r="A3" s="1" t="str">
        <f>Слож.гипотеза_Пуассон!A3</f>
        <v>Проверка сложных гипотез критерием хи-квадрат Пирсона в MS EXCEL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3" ht="15.75" x14ac:dyDescent="0.25">
      <c r="A4" s="7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3" s="18" customFormat="1" ht="12.75" x14ac:dyDescent="0.2"/>
    <row r="6" spans="1:23" s="18" customFormat="1" ht="38.25" customHeight="1" x14ac:dyDescent="0.2">
      <c r="C6" s="41" t="s">
        <v>37</v>
      </c>
      <c r="D6" s="40"/>
      <c r="I6" s="15" t="s">
        <v>10</v>
      </c>
      <c r="J6" s="15" t="s">
        <v>9</v>
      </c>
      <c r="N6" s="27" t="s">
        <v>32</v>
      </c>
      <c r="O6" s="31">
        <v>8</v>
      </c>
      <c r="P6" s="18" t="s">
        <v>33</v>
      </c>
    </row>
    <row r="7" spans="1:23" s="18" customFormat="1" ht="26.25" x14ac:dyDescent="0.25">
      <c r="A7" s="28" t="s">
        <v>29</v>
      </c>
      <c r="C7" s="22" t="s">
        <v>28</v>
      </c>
      <c r="D7" s="31">
        <v>5</v>
      </c>
      <c r="F7" s="20" t="s">
        <v>14</v>
      </c>
      <c r="G7" s="21" t="s">
        <v>16</v>
      </c>
      <c r="H7" s="20" t="s">
        <v>13</v>
      </c>
      <c r="I7" s="21" t="s">
        <v>11</v>
      </c>
      <c r="J7" s="21" t="s">
        <v>12</v>
      </c>
      <c r="K7" s="21" t="s">
        <v>36</v>
      </c>
      <c r="L7" s="21" t="s">
        <v>5</v>
      </c>
      <c r="N7" s="37" t="s">
        <v>31</v>
      </c>
      <c r="O7" s="22">
        <f>1/O6</f>
        <v>0.125</v>
      </c>
      <c r="Q7"/>
      <c r="R7"/>
      <c r="S7"/>
      <c r="T7"/>
      <c r="U7"/>
      <c r="V7"/>
      <c r="W7"/>
    </row>
    <row r="8" spans="1:23" s="18" customFormat="1" x14ac:dyDescent="0.25">
      <c r="A8" s="24">
        <f ca="1">_xlfn.NORM.INV(RAND(),$D$7,$D$8)</f>
        <v>4.9269277296083667</v>
      </c>
      <c r="C8" s="22" t="s">
        <v>30</v>
      </c>
      <c r="D8" s="31">
        <v>0.08</v>
      </c>
      <c r="F8" s="22">
        <v>1</v>
      </c>
      <c r="G8" s="30">
        <f ca="1">O10</f>
        <v>4.9169552870084869</v>
      </c>
      <c r="H8" s="22" t="str">
        <f ca="1">"&lt;"&amp;TEXT(G8,"0,00")</f>
        <v>&lt;4,92</v>
      </c>
      <c r="I8" s="22">
        <f t="array" aca="1" ref="I8:I15" ca="1">FREQUENCY(A8:A107,G8:G14)</f>
        <v>14</v>
      </c>
      <c r="J8" s="25">
        <f t="shared" ref="J8:J15" ca="1" si="0">K8*$D$10</f>
        <v>12.499999999999915</v>
      </c>
      <c r="K8" s="38">
        <f ca="1">_xlfn.NORM.DIST(G8,$D$13,$D$14,TRUE)</f>
        <v>0.12499999999999914</v>
      </c>
      <c r="L8" s="30">
        <f t="shared" ref="L8:L15" ca="1" si="1">(I8-J8)^2/J8</f>
        <v>0.1800000000000217</v>
      </c>
      <c r="N8"/>
      <c r="O8"/>
      <c r="P8"/>
      <c r="Q8"/>
      <c r="R8"/>
      <c r="S8"/>
      <c r="T8"/>
      <c r="U8"/>
      <c r="V8"/>
      <c r="W8"/>
    </row>
    <row r="9" spans="1:23" s="18" customFormat="1" ht="39" x14ac:dyDescent="0.25">
      <c r="A9" s="24">
        <f t="shared" ref="A9:A72" ca="1" si="2">_xlfn.NORM.INV(RAND(),$D$7,$D$8)</f>
        <v>5.0047698241205092</v>
      </c>
      <c r="F9" s="22">
        <v>2</v>
      </c>
      <c r="G9" s="30">
        <f t="shared" ref="G9:G14" ca="1" si="3">O11</f>
        <v>4.9521109079929797</v>
      </c>
      <c r="H9" s="22" t="str">
        <f ca="1">"("&amp;TEXT(G8,"0,00")&amp;"; "&amp;TEXT(G9,"0,00")&amp;")"</f>
        <v>(4,92; 4,95)</v>
      </c>
      <c r="I9" s="22">
        <f ca="1"/>
        <v>13</v>
      </c>
      <c r="J9" s="25">
        <f t="shared" ca="1" si="0"/>
        <v>12.499999999999947</v>
      </c>
      <c r="K9" s="38">
        <f ca="1">_xlfn.NORM.DIST(G9,$D$13,$D$14,TRUE)-SUM($K$8:K8)</f>
        <v>0.12499999999999947</v>
      </c>
      <c r="L9" s="30">
        <f t="shared" ca="1" si="1"/>
        <v>2.0000000000004348E-2</v>
      </c>
      <c r="N9" s="27" t="s">
        <v>35</v>
      </c>
      <c r="O9" s="27" t="s">
        <v>34</v>
      </c>
      <c r="P9"/>
      <c r="Q9"/>
      <c r="R9"/>
      <c r="S9"/>
      <c r="T9"/>
      <c r="U9"/>
      <c r="V9"/>
      <c r="W9"/>
    </row>
    <row r="10" spans="1:23" s="18" customFormat="1" ht="26.25" x14ac:dyDescent="0.25">
      <c r="A10" s="24">
        <f t="shared" ca="1" si="2"/>
        <v>5.049205346077529</v>
      </c>
      <c r="C10" s="27" t="s">
        <v>15</v>
      </c>
      <c r="D10" s="22">
        <f ca="1">COUNT(A8:A107)</f>
        <v>100</v>
      </c>
      <c r="F10" s="22">
        <v>3</v>
      </c>
      <c r="G10" s="30">
        <f t="shared" ca="1" si="3"/>
        <v>4.9784004701077933</v>
      </c>
      <c r="H10" s="22" t="str">
        <f t="shared" ref="H10:H14" ca="1" si="4">"("&amp;TEXT(G9,"0,00")&amp;"; "&amp;TEXT(G10,"0,00")&amp;")"</f>
        <v>(4,95; 4,98)</v>
      </c>
      <c r="I10" s="22">
        <f ca="1"/>
        <v>11</v>
      </c>
      <c r="J10" s="25">
        <f t="shared" ca="1" si="0"/>
        <v>12.500000000000149</v>
      </c>
      <c r="K10" s="38">
        <f ca="1">_xlfn.NORM.DIST(G10,$D$13,$D$14,TRUE)-SUM($K$8:K9)</f>
        <v>0.1250000000000015</v>
      </c>
      <c r="L10" s="30">
        <f t="shared" ca="1" si="1"/>
        <v>0.18000000000003366</v>
      </c>
      <c r="N10" s="22">
        <v>1</v>
      </c>
      <c r="O10" s="30">
        <f t="shared" ref="O10:O16" ca="1" si="5">_xlfn.NORM.INV($O$7*N10,$D$13,$D$14)</f>
        <v>4.9169552870084869</v>
      </c>
      <c r="P10"/>
      <c r="Q10"/>
      <c r="R10"/>
      <c r="S10"/>
      <c r="T10"/>
      <c r="U10"/>
      <c r="V10"/>
      <c r="W10"/>
    </row>
    <row r="11" spans="1:23" s="18" customFormat="1" x14ac:dyDescent="0.25">
      <c r="A11" s="24">
        <f t="shared" ca="1" si="2"/>
        <v>4.9668328528430274</v>
      </c>
      <c r="F11" s="22">
        <v>4</v>
      </c>
      <c r="G11" s="30">
        <f t="shared" ca="1" si="3"/>
        <v>5.0019409513754223</v>
      </c>
      <c r="H11" s="22" t="str">
        <f t="shared" ca="1" si="4"/>
        <v>(4,98; 5,00)</v>
      </c>
      <c r="I11" s="22">
        <f ca="1"/>
        <v>13</v>
      </c>
      <c r="J11" s="25">
        <f t="shared" ca="1" si="0"/>
        <v>12.499999999999989</v>
      </c>
      <c r="K11" s="38">
        <f ca="1">_xlfn.NORM.DIST(G11,$D$13,$D$14,TRUE)-SUM($K$8:K10)</f>
        <v>0.12499999999999989</v>
      </c>
      <c r="L11" s="30">
        <f t="shared" ca="1" si="1"/>
        <v>2.0000000000000871E-2</v>
      </c>
      <c r="N11" s="22">
        <v>2</v>
      </c>
      <c r="O11" s="30">
        <f t="shared" ca="1" si="5"/>
        <v>4.9521109079929797</v>
      </c>
      <c r="P11"/>
      <c r="Q11"/>
      <c r="R11"/>
      <c r="S11"/>
      <c r="T11"/>
      <c r="U11"/>
      <c r="V11"/>
      <c r="W11"/>
    </row>
    <row r="12" spans="1:23" s="18" customFormat="1" x14ac:dyDescent="0.25">
      <c r="A12" s="24">
        <f t="shared" ca="1" si="2"/>
        <v>5.0047542850839282</v>
      </c>
      <c r="C12" s="43" t="s">
        <v>38</v>
      </c>
      <c r="F12" s="22">
        <v>5</v>
      </c>
      <c r="G12" s="30">
        <f t="shared" ca="1" si="3"/>
        <v>5.0254814326430512</v>
      </c>
      <c r="H12" s="22" t="str">
        <f t="shared" ca="1" si="4"/>
        <v>(5,00; 5,03)</v>
      </c>
      <c r="I12" s="22">
        <f ca="1"/>
        <v>19</v>
      </c>
      <c r="J12" s="25">
        <f t="shared" ca="1" si="0"/>
        <v>12.499999999999989</v>
      </c>
      <c r="K12" s="38">
        <f ca="1">_xlfn.NORM.DIST(G12,$D$13,$D$14,TRUE)-SUM($K$8:K11)</f>
        <v>0.12499999999999989</v>
      </c>
      <c r="L12" s="30">
        <f t="shared" ca="1" si="1"/>
        <v>3.3800000000000141</v>
      </c>
      <c r="N12" s="22">
        <v>3</v>
      </c>
      <c r="O12" s="30">
        <f t="shared" ca="1" si="5"/>
        <v>4.9784004701077933</v>
      </c>
      <c r="P12"/>
      <c r="Q12"/>
      <c r="R12"/>
      <c r="S12"/>
      <c r="T12"/>
      <c r="U12"/>
      <c r="V12"/>
      <c r="W12"/>
    </row>
    <row r="13" spans="1:23" s="18" customFormat="1" x14ac:dyDescent="0.25">
      <c r="A13" s="24">
        <f t="shared" ca="1" si="2"/>
        <v>5.181185041661462</v>
      </c>
      <c r="C13" s="22" t="str">
        <f>C7</f>
        <v>Среднее</v>
      </c>
      <c r="D13" s="30">
        <f ca="1">AVERAGE(A8:A107)</f>
        <v>5.0019409513754223</v>
      </c>
      <c r="F13" s="22">
        <v>6</v>
      </c>
      <c r="G13" s="30">
        <f t="shared" ca="1" si="3"/>
        <v>5.0517709947578648</v>
      </c>
      <c r="H13" s="22" t="str">
        <f t="shared" ca="1" si="4"/>
        <v>(5,03; 5,05)</v>
      </c>
      <c r="I13" s="22">
        <f ca="1"/>
        <v>10</v>
      </c>
      <c r="J13" s="25">
        <f t="shared" ca="1" si="0"/>
        <v>12.500000000000144</v>
      </c>
      <c r="K13" s="38">
        <f ca="1">_xlfn.NORM.DIST(G13,$D$13,$D$14,TRUE)-SUM($K$8:K12)</f>
        <v>0.12500000000000144</v>
      </c>
      <c r="L13" s="30">
        <f t="shared" ca="1" si="1"/>
        <v>0.50000000000005185</v>
      </c>
      <c r="N13" s="22">
        <v>4</v>
      </c>
      <c r="O13" s="30">
        <f t="shared" ca="1" si="5"/>
        <v>5.0019409513754223</v>
      </c>
      <c r="P13"/>
      <c r="Q13"/>
      <c r="R13"/>
      <c r="S13"/>
      <c r="T13"/>
      <c r="U13"/>
      <c r="V13"/>
      <c r="W13"/>
    </row>
    <row r="14" spans="1:23" s="18" customFormat="1" x14ac:dyDescent="0.25">
      <c r="A14" s="24">
        <f t="shared" ca="1" si="2"/>
        <v>5.013170647833765</v>
      </c>
      <c r="C14" s="22" t="str">
        <f>C8</f>
        <v>Ст.отклон.</v>
      </c>
      <c r="D14" s="30">
        <f ca="1">_xlfn.STDEV.S(A8:A107)</f>
        <v>7.3878132867039273E-2</v>
      </c>
      <c r="F14" s="22">
        <v>7</v>
      </c>
      <c r="G14" s="30">
        <f t="shared" ca="1" si="3"/>
        <v>5.0869266157423576</v>
      </c>
      <c r="H14" s="22" t="str">
        <f t="shared" ca="1" si="4"/>
        <v>(5,05; 5,09)</v>
      </c>
      <c r="I14" s="22">
        <f ca="1"/>
        <v>6</v>
      </c>
      <c r="J14" s="25">
        <f t="shared" ca="1" si="0"/>
        <v>12.499999999999956</v>
      </c>
      <c r="K14" s="38">
        <f ca="1">_xlfn.NORM.DIST(G14,$D$13,$D$14,TRUE)-SUM($K$8:K13)</f>
        <v>0.12499999999999956</v>
      </c>
      <c r="L14" s="30">
        <f t="shared" ca="1" si="1"/>
        <v>3.3799999999999661</v>
      </c>
      <c r="N14" s="22">
        <v>5</v>
      </c>
      <c r="O14" s="30">
        <f t="shared" ca="1" si="5"/>
        <v>5.0254814326430512</v>
      </c>
      <c r="P14"/>
      <c r="Q14"/>
      <c r="R14"/>
      <c r="S14"/>
      <c r="T14"/>
      <c r="U14"/>
      <c r="V14"/>
      <c r="W14"/>
    </row>
    <row r="15" spans="1:23" s="18" customFormat="1" x14ac:dyDescent="0.25">
      <c r="A15" s="24">
        <f t="shared" ca="1" si="2"/>
        <v>4.9314535220926672</v>
      </c>
      <c r="F15" s="22">
        <v>8</v>
      </c>
      <c r="G15" s="22"/>
      <c r="H15" s="22" t="str">
        <f ca="1">"&gt;"&amp;TEXT(G14,"0,00")</f>
        <v>&gt;5,09</v>
      </c>
      <c r="I15" s="22">
        <f ca="1"/>
        <v>14</v>
      </c>
      <c r="J15" s="25">
        <f t="shared" ca="1" si="0"/>
        <v>12.499999999999911</v>
      </c>
      <c r="K15" s="38">
        <f ca="1">1-SUM($K$8:K14)</f>
        <v>0.12499999999999911</v>
      </c>
      <c r="L15" s="30">
        <f t="shared" ca="1" si="1"/>
        <v>0.18000000000002259</v>
      </c>
      <c r="N15" s="22">
        <v>6</v>
      </c>
      <c r="O15" s="30">
        <f t="shared" ca="1" si="5"/>
        <v>5.0517709947578648</v>
      </c>
      <c r="P15"/>
      <c r="Q15"/>
      <c r="R15"/>
      <c r="S15"/>
      <c r="T15"/>
      <c r="U15"/>
      <c r="V15"/>
      <c r="W15"/>
    </row>
    <row r="16" spans="1:23" s="18" customFormat="1" x14ac:dyDescent="0.25">
      <c r="A16" s="24">
        <f t="shared" ca="1" si="2"/>
        <v>5.0910522432278924</v>
      </c>
      <c r="F16" s="22"/>
      <c r="G16" s="22"/>
      <c r="H16" s="22"/>
      <c r="I16" s="23">
        <f ca="1">SUM(I8:I15)</f>
        <v>100</v>
      </c>
      <c r="J16" s="23">
        <f ca="1">SUM(J8:J15)</f>
        <v>100</v>
      </c>
      <c r="K16" s="34">
        <f ca="1">SUM(K8:K15)</f>
        <v>1</v>
      </c>
      <c r="L16" s="34">
        <f ca="1">SUM(L8:L15)</f>
        <v>7.8400000000001153</v>
      </c>
      <c r="N16" s="22">
        <v>7</v>
      </c>
      <c r="O16" s="30">
        <f t="shared" ca="1" si="5"/>
        <v>5.0869266157423576</v>
      </c>
      <c r="P16"/>
      <c r="Q16"/>
      <c r="R16"/>
      <c r="S16"/>
      <c r="T16"/>
      <c r="U16"/>
      <c r="V16"/>
      <c r="W16"/>
    </row>
    <row r="17" spans="1:23" s="18" customFormat="1" x14ac:dyDescent="0.25">
      <c r="A17" s="24">
        <f t="shared" ca="1" si="2"/>
        <v>5.0338002992685951</v>
      </c>
      <c r="P17"/>
      <c r="Q17"/>
      <c r="R17"/>
      <c r="S17"/>
      <c r="T17"/>
      <c r="U17"/>
      <c r="V17"/>
      <c r="W17"/>
    </row>
    <row r="18" spans="1:23" s="18" customFormat="1" ht="39" x14ac:dyDescent="0.25">
      <c r="A18" s="24">
        <f t="shared" ca="1" si="2"/>
        <v>4.9405547594897534</v>
      </c>
      <c r="G18" s="9" t="s">
        <v>6</v>
      </c>
      <c r="H18" s="4"/>
      <c r="I18" s="44" t="s">
        <v>39</v>
      </c>
      <c r="J18" s="42" t="s">
        <v>21</v>
      </c>
      <c r="K18" s="11" t="s">
        <v>8</v>
      </c>
      <c r="L18" s="11" t="s">
        <v>17</v>
      </c>
      <c r="N18"/>
      <c r="O18"/>
      <c r="P18"/>
      <c r="Q18"/>
      <c r="R18"/>
      <c r="S18"/>
      <c r="T18"/>
      <c r="U18"/>
      <c r="V18"/>
      <c r="W18"/>
    </row>
    <row r="19" spans="1:23" s="18" customFormat="1" x14ac:dyDescent="0.25">
      <c r="A19" s="24">
        <f t="shared" ca="1" si="2"/>
        <v>5.0033771117409556</v>
      </c>
      <c r="G19" s="12">
        <f>COUNT(F8:F15)-COUNT(D7:D8)-1</f>
        <v>5</v>
      </c>
      <c r="H19" s="4"/>
      <c r="I19" s="14">
        <f ca="1">L16</f>
        <v>7.8400000000001153</v>
      </c>
      <c r="J19" s="39">
        <f ca="1">_xlfn.CHISQ.DIST.RT(I19,G19)</f>
        <v>0.16527678495858777</v>
      </c>
      <c r="K19" s="16">
        <v>0.05</v>
      </c>
      <c r="L19" s="10">
        <f>_xlfn.CHISQ.INV.RT(K19,G19)</f>
        <v>11.070497693516353</v>
      </c>
      <c r="N19"/>
      <c r="O19"/>
      <c r="P19"/>
      <c r="Q19"/>
      <c r="R19"/>
      <c r="S19"/>
      <c r="T19"/>
      <c r="U19"/>
      <c r="V19"/>
      <c r="W19"/>
    </row>
    <row r="20" spans="1:23" s="18" customFormat="1" x14ac:dyDescent="0.25">
      <c r="A20" s="24">
        <f t="shared" ca="1" si="2"/>
        <v>5.1354987616453869</v>
      </c>
      <c r="G20" s="4"/>
      <c r="H20" s="4"/>
      <c r="I20" s="4"/>
      <c r="J20" s="39">
        <f ca="1">1-_xlfn.CHISQ.DIST(I19,G19,TRUE)</f>
        <v>0.16527678495858777</v>
      </c>
      <c r="L20" s="10">
        <f>_xlfn.CHISQ.INV(1-K19,G19)</f>
        <v>11.070497693516351</v>
      </c>
      <c r="N20"/>
      <c r="O20"/>
      <c r="P20"/>
      <c r="Q20"/>
      <c r="R20"/>
      <c r="S20"/>
      <c r="T20"/>
      <c r="U20"/>
      <c r="V20"/>
      <c r="W20"/>
    </row>
    <row r="21" spans="1:23" s="18" customFormat="1" x14ac:dyDescent="0.25">
      <c r="A21" s="24">
        <f t="shared" ca="1" si="2"/>
        <v>4.9155878667404682</v>
      </c>
      <c r="G21" s="4"/>
      <c r="H21" s="4"/>
      <c r="I21" s="4"/>
      <c r="N21"/>
      <c r="O21"/>
      <c r="P21"/>
      <c r="Q21"/>
      <c r="R21"/>
      <c r="S21"/>
      <c r="T21"/>
      <c r="U21"/>
      <c r="V21"/>
      <c r="W21"/>
    </row>
    <row r="22" spans="1:23" s="18" customFormat="1" x14ac:dyDescent="0.25">
      <c r="A22" s="24">
        <f t="shared" ca="1" si="2"/>
        <v>5.0232586314017569</v>
      </c>
      <c r="G22" s="8" t="s">
        <v>40</v>
      </c>
      <c r="H22" s="4"/>
      <c r="J22" s="4"/>
      <c r="N22"/>
      <c r="O22"/>
      <c r="P22"/>
      <c r="Q22"/>
      <c r="R22"/>
      <c r="S22"/>
      <c r="T22"/>
      <c r="U22"/>
      <c r="V22"/>
      <c r="W22"/>
    </row>
    <row r="23" spans="1:23" s="18" customFormat="1" x14ac:dyDescent="0.25">
      <c r="A23" s="24">
        <f t="shared" ca="1" si="2"/>
        <v>4.8951984384581415</v>
      </c>
      <c r="G23" s="17" t="str">
        <f ca="1">IF(K19&gt;J19,"Отклонить","Нет оснований для отклонения")</f>
        <v>Нет оснований для отклонения</v>
      </c>
      <c r="H23" s="4"/>
      <c r="N23"/>
      <c r="O23"/>
      <c r="P23"/>
      <c r="Q23"/>
      <c r="R23"/>
      <c r="S23"/>
      <c r="T23"/>
      <c r="U23"/>
      <c r="V23"/>
      <c r="W23"/>
    </row>
    <row r="24" spans="1:23" s="18" customFormat="1" x14ac:dyDescent="0.25">
      <c r="A24" s="24">
        <f t="shared" ca="1" si="2"/>
        <v>4.9074592629182501</v>
      </c>
      <c r="G24" s="4"/>
      <c r="H24" s="4"/>
      <c r="N24"/>
      <c r="O24"/>
      <c r="P24"/>
      <c r="Q24"/>
      <c r="R24"/>
      <c r="S24"/>
      <c r="T24"/>
      <c r="U24"/>
      <c r="V24"/>
      <c r="W24"/>
    </row>
    <row r="25" spans="1:23" s="18" customFormat="1" x14ac:dyDescent="0.25">
      <c r="A25" s="24">
        <f t="shared" ca="1" si="2"/>
        <v>5.0431822548505085</v>
      </c>
      <c r="G25" s="4"/>
      <c r="H25" s="4"/>
      <c r="J25" s="4"/>
      <c r="N25"/>
      <c r="O25"/>
      <c r="P25"/>
      <c r="Q25"/>
      <c r="R25"/>
      <c r="S25"/>
      <c r="T25"/>
      <c r="U25"/>
      <c r="V25"/>
      <c r="W25"/>
    </row>
    <row r="26" spans="1:23" s="18" customFormat="1" x14ac:dyDescent="0.25">
      <c r="A26" s="24">
        <f t="shared" ca="1" si="2"/>
        <v>4.9931046008690014</v>
      </c>
      <c r="H26" s="4"/>
      <c r="I26" s="4"/>
      <c r="J26" s="4"/>
      <c r="N26"/>
      <c r="O26"/>
      <c r="P26"/>
      <c r="Q26"/>
      <c r="R26"/>
      <c r="S26"/>
      <c r="T26"/>
      <c r="U26"/>
      <c r="V26"/>
      <c r="W26"/>
    </row>
    <row r="27" spans="1:23" s="18" customFormat="1" x14ac:dyDescent="0.25">
      <c r="A27" s="24">
        <f t="shared" ca="1" si="2"/>
        <v>4.9938523397050893</v>
      </c>
      <c r="H27" s="4"/>
      <c r="I27" s="4"/>
      <c r="J27" s="4"/>
      <c r="N27"/>
      <c r="O27"/>
      <c r="P27"/>
      <c r="Q27"/>
      <c r="R27"/>
      <c r="S27"/>
      <c r="T27"/>
      <c r="U27"/>
      <c r="V27"/>
      <c r="W27"/>
    </row>
    <row r="28" spans="1:23" s="18" customFormat="1" x14ac:dyDescent="0.25">
      <c r="A28" s="24">
        <f t="shared" ca="1" si="2"/>
        <v>4.9865107777802509</v>
      </c>
      <c r="I28" s="4"/>
      <c r="J28" s="4"/>
      <c r="N28"/>
      <c r="O28"/>
      <c r="P28"/>
      <c r="Q28"/>
      <c r="R28"/>
      <c r="S28"/>
      <c r="T28"/>
      <c r="U28"/>
      <c r="V28"/>
      <c r="W28"/>
    </row>
    <row r="29" spans="1:23" s="18" customFormat="1" x14ac:dyDescent="0.25">
      <c r="A29" s="24">
        <f t="shared" ca="1" si="2"/>
        <v>5.0187653864067201</v>
      </c>
      <c r="N29"/>
      <c r="O29"/>
      <c r="P29"/>
      <c r="Q29"/>
      <c r="R29"/>
      <c r="S29"/>
      <c r="T29"/>
      <c r="U29"/>
      <c r="V29"/>
      <c r="W29"/>
    </row>
    <row r="30" spans="1:23" s="18" customFormat="1" x14ac:dyDescent="0.25">
      <c r="A30" s="24">
        <f t="shared" ca="1" si="2"/>
        <v>4.9761784202187931</v>
      </c>
      <c r="M30" s="19"/>
      <c r="N30"/>
      <c r="O30"/>
      <c r="P30"/>
      <c r="Q30"/>
      <c r="R30"/>
      <c r="S30"/>
      <c r="T30"/>
      <c r="U30"/>
      <c r="V30"/>
      <c r="W30"/>
    </row>
    <row r="31" spans="1:23" s="18" customFormat="1" x14ac:dyDescent="0.25">
      <c r="A31" s="24">
        <f t="shared" ca="1" si="2"/>
        <v>5.0535613060669986</v>
      </c>
      <c r="N31"/>
      <c r="O31"/>
      <c r="P31"/>
      <c r="Q31"/>
      <c r="R31"/>
      <c r="S31"/>
      <c r="T31"/>
      <c r="U31"/>
      <c r="V31"/>
      <c r="W31"/>
    </row>
    <row r="32" spans="1:23" s="18" customFormat="1" x14ac:dyDescent="0.25">
      <c r="A32" s="24">
        <f t="shared" ca="1" si="2"/>
        <v>4.9794188833228654</v>
      </c>
      <c r="N32"/>
      <c r="O32"/>
      <c r="P32"/>
      <c r="Q32"/>
      <c r="R32"/>
      <c r="S32"/>
      <c r="T32"/>
      <c r="U32"/>
      <c r="V32"/>
      <c r="W32"/>
    </row>
    <row r="33" spans="1:23" s="18" customFormat="1" x14ac:dyDescent="0.25">
      <c r="A33" s="24">
        <f t="shared" ca="1" si="2"/>
        <v>4.9586527422150564</v>
      </c>
      <c r="N33"/>
      <c r="O33"/>
      <c r="P33"/>
      <c r="Q33"/>
      <c r="R33"/>
      <c r="S33"/>
      <c r="T33"/>
      <c r="U33"/>
      <c r="V33"/>
      <c r="W33"/>
    </row>
    <row r="34" spans="1:23" s="18" customFormat="1" ht="12.75" x14ac:dyDescent="0.2">
      <c r="A34" s="24">
        <f t="shared" ca="1" si="2"/>
        <v>4.9066412175182084</v>
      </c>
    </row>
    <row r="35" spans="1:23" s="18" customFormat="1" ht="12.75" x14ac:dyDescent="0.2">
      <c r="A35" s="24">
        <f t="shared" ca="1" si="2"/>
        <v>4.9639752924739957</v>
      </c>
      <c r="M35" s="19"/>
    </row>
    <row r="36" spans="1:23" s="18" customFormat="1" ht="12.75" x14ac:dyDescent="0.2">
      <c r="A36" s="24">
        <f t="shared" ca="1" si="2"/>
        <v>4.9375804767829328</v>
      </c>
    </row>
    <row r="37" spans="1:23" s="18" customFormat="1" ht="12.75" x14ac:dyDescent="0.2">
      <c r="A37" s="24">
        <f t="shared" ca="1" si="2"/>
        <v>5.1337966457670277</v>
      </c>
    </row>
    <row r="38" spans="1:23" s="18" customFormat="1" ht="12.75" x14ac:dyDescent="0.2">
      <c r="A38" s="24">
        <f t="shared" ca="1" si="2"/>
        <v>4.9416054021353224</v>
      </c>
    </row>
    <row r="39" spans="1:23" s="18" customFormat="1" ht="12.75" x14ac:dyDescent="0.2">
      <c r="A39" s="24">
        <f t="shared" ca="1" si="2"/>
        <v>5.0133078525040844</v>
      </c>
    </row>
    <row r="40" spans="1:23" s="18" customFormat="1" ht="12.75" x14ac:dyDescent="0.2">
      <c r="A40" s="24">
        <f t="shared" ca="1" si="2"/>
        <v>5.1715960439194948</v>
      </c>
    </row>
    <row r="41" spans="1:23" s="18" customFormat="1" ht="12.75" x14ac:dyDescent="0.2">
      <c r="A41" s="24">
        <f t="shared" ca="1" si="2"/>
        <v>5.0029045816296982</v>
      </c>
    </row>
    <row r="42" spans="1:23" s="18" customFormat="1" ht="12.75" x14ac:dyDescent="0.2">
      <c r="A42" s="24">
        <f t="shared" ca="1" si="2"/>
        <v>5.0269536979763947</v>
      </c>
    </row>
    <row r="43" spans="1:23" s="18" customFormat="1" ht="12.75" x14ac:dyDescent="0.2">
      <c r="A43" s="24">
        <f t="shared" ca="1" si="2"/>
        <v>4.940298925033523</v>
      </c>
    </row>
    <row r="44" spans="1:23" s="18" customFormat="1" ht="12.75" x14ac:dyDescent="0.2">
      <c r="A44" s="24">
        <f t="shared" ca="1" si="2"/>
        <v>5.0224736363837517</v>
      </c>
    </row>
    <row r="45" spans="1:23" s="18" customFormat="1" ht="12.75" x14ac:dyDescent="0.2">
      <c r="A45" s="24">
        <f t="shared" ca="1" si="2"/>
        <v>4.9517914316256562</v>
      </c>
    </row>
    <row r="46" spans="1:23" s="18" customFormat="1" ht="12.75" x14ac:dyDescent="0.2">
      <c r="A46" s="24">
        <f t="shared" ca="1" si="2"/>
        <v>4.9269786237032198</v>
      </c>
    </row>
    <row r="47" spans="1:23" s="18" customFormat="1" ht="12.75" x14ac:dyDescent="0.2">
      <c r="A47" s="24">
        <f t="shared" ca="1" si="2"/>
        <v>4.9170695861054279</v>
      </c>
    </row>
    <row r="48" spans="1:23" s="18" customFormat="1" ht="12.75" x14ac:dyDescent="0.2">
      <c r="A48" s="24">
        <f t="shared" ca="1" si="2"/>
        <v>4.9093553583833671</v>
      </c>
    </row>
    <row r="49" spans="1:1" s="18" customFormat="1" ht="12.75" x14ac:dyDescent="0.2">
      <c r="A49" s="24">
        <f t="shared" ca="1" si="2"/>
        <v>5.096761118671755</v>
      </c>
    </row>
    <row r="50" spans="1:1" s="18" customFormat="1" ht="12.75" x14ac:dyDescent="0.2">
      <c r="A50" s="24">
        <f t="shared" ca="1" si="2"/>
        <v>4.982953496251902</v>
      </c>
    </row>
    <row r="51" spans="1:1" s="18" customFormat="1" ht="12.75" x14ac:dyDescent="0.2">
      <c r="A51" s="24">
        <f t="shared" ca="1" si="2"/>
        <v>5.1782975307871322</v>
      </c>
    </row>
    <row r="52" spans="1:1" s="18" customFormat="1" ht="12.75" x14ac:dyDescent="0.2">
      <c r="A52" s="24">
        <f t="shared" ca="1" si="2"/>
        <v>5.0299182570275294</v>
      </c>
    </row>
    <row r="53" spans="1:1" s="18" customFormat="1" ht="12.75" x14ac:dyDescent="0.2">
      <c r="A53" s="24">
        <f t="shared" ca="1" si="2"/>
        <v>5.0091435747126756</v>
      </c>
    </row>
    <row r="54" spans="1:1" s="18" customFormat="1" ht="12.75" x14ac:dyDescent="0.2">
      <c r="A54" s="24">
        <f t="shared" ca="1" si="2"/>
        <v>4.8812694599589594</v>
      </c>
    </row>
    <row r="55" spans="1:1" s="18" customFormat="1" ht="12.75" x14ac:dyDescent="0.2">
      <c r="A55" s="24">
        <f t="shared" ca="1" si="2"/>
        <v>4.9697276697745592</v>
      </c>
    </row>
    <row r="56" spans="1:1" s="18" customFormat="1" ht="12.75" x14ac:dyDescent="0.2">
      <c r="A56" s="24">
        <f t="shared" ca="1" si="2"/>
        <v>5.0937865580254709</v>
      </c>
    </row>
    <row r="57" spans="1:1" s="18" customFormat="1" ht="12.75" x14ac:dyDescent="0.2">
      <c r="A57" s="24">
        <f t="shared" ca="1" si="2"/>
        <v>4.966712161038954</v>
      </c>
    </row>
    <row r="58" spans="1:1" s="18" customFormat="1" ht="12.75" x14ac:dyDescent="0.2">
      <c r="A58" s="24">
        <f t="shared" ca="1" si="2"/>
        <v>4.8874247982101684</v>
      </c>
    </row>
    <row r="59" spans="1:1" s="18" customFormat="1" ht="12.75" x14ac:dyDescent="0.2">
      <c r="A59" s="24">
        <f t="shared" ca="1" si="2"/>
        <v>4.9505389947761911</v>
      </c>
    </row>
    <row r="60" spans="1:1" s="18" customFormat="1" ht="12.75" x14ac:dyDescent="0.2">
      <c r="A60" s="24">
        <f t="shared" ca="1" si="2"/>
        <v>5.0081213669616798</v>
      </c>
    </row>
    <row r="61" spans="1:1" s="18" customFormat="1" ht="12.75" x14ac:dyDescent="0.2">
      <c r="A61" s="24">
        <f t="shared" ca="1" si="2"/>
        <v>5.0855283231683055</v>
      </c>
    </row>
    <row r="62" spans="1:1" s="18" customFormat="1" ht="12.75" x14ac:dyDescent="0.2">
      <c r="A62" s="24">
        <f t="shared" ca="1" si="2"/>
        <v>4.982181415603689</v>
      </c>
    </row>
    <row r="63" spans="1:1" s="18" customFormat="1" ht="12.75" x14ac:dyDescent="0.2">
      <c r="A63" s="24">
        <f t="shared" ca="1" si="2"/>
        <v>5.0348468565085733</v>
      </c>
    </row>
    <row r="64" spans="1:1" s="18" customFormat="1" ht="12.75" x14ac:dyDescent="0.2">
      <c r="A64" s="24">
        <f t="shared" ca="1" si="2"/>
        <v>5.024713831609704</v>
      </c>
    </row>
    <row r="65" spans="1:1" s="18" customFormat="1" ht="12.75" x14ac:dyDescent="0.2">
      <c r="A65" s="24">
        <f t="shared" ca="1" si="2"/>
        <v>4.9211201289952999</v>
      </c>
    </row>
    <row r="66" spans="1:1" s="18" customFormat="1" ht="12.75" x14ac:dyDescent="0.2">
      <c r="A66" s="24">
        <f t="shared" ca="1" si="2"/>
        <v>5.037494330287962</v>
      </c>
    </row>
    <row r="67" spans="1:1" s="18" customFormat="1" ht="12.75" x14ac:dyDescent="0.2">
      <c r="A67" s="24">
        <f t="shared" ca="1" si="2"/>
        <v>4.9916054041474389</v>
      </c>
    </row>
    <row r="68" spans="1:1" s="18" customFormat="1" ht="12.75" x14ac:dyDescent="0.2">
      <c r="A68" s="24">
        <f t="shared" ca="1" si="2"/>
        <v>5.0155580366727648</v>
      </c>
    </row>
    <row r="69" spans="1:1" s="18" customFormat="1" ht="12.75" x14ac:dyDescent="0.2">
      <c r="A69" s="24">
        <f t="shared" ca="1" si="2"/>
        <v>5.0244838365897344</v>
      </c>
    </row>
    <row r="70" spans="1:1" s="18" customFormat="1" ht="12.75" x14ac:dyDescent="0.2">
      <c r="A70" s="24">
        <f t="shared" ca="1" si="2"/>
        <v>5.0235963441785358</v>
      </c>
    </row>
    <row r="71" spans="1:1" s="18" customFormat="1" ht="12.75" x14ac:dyDescent="0.2">
      <c r="A71" s="24">
        <f t="shared" ca="1" si="2"/>
        <v>5.0773676106101382</v>
      </c>
    </row>
    <row r="72" spans="1:1" s="18" customFormat="1" ht="12.75" x14ac:dyDescent="0.2">
      <c r="A72" s="24">
        <f t="shared" ca="1" si="2"/>
        <v>5.1284646776602507</v>
      </c>
    </row>
    <row r="73" spans="1:1" s="18" customFormat="1" ht="12.75" x14ac:dyDescent="0.2">
      <c r="A73" s="24">
        <f t="shared" ref="A73:A107" ca="1" si="6">_xlfn.NORM.INV(RAND(),$D$7,$D$8)</f>
        <v>5.0809215606473108</v>
      </c>
    </row>
    <row r="74" spans="1:1" s="18" customFormat="1" ht="12.75" x14ac:dyDescent="0.2">
      <c r="A74" s="24">
        <f t="shared" ca="1" si="6"/>
        <v>5.1136091483329853</v>
      </c>
    </row>
    <row r="75" spans="1:1" s="18" customFormat="1" ht="12.75" x14ac:dyDescent="0.2">
      <c r="A75" s="24">
        <f t="shared" ca="1" si="6"/>
        <v>4.9851015444397282</v>
      </c>
    </row>
    <row r="76" spans="1:1" s="18" customFormat="1" ht="12.75" x14ac:dyDescent="0.2">
      <c r="A76" s="24">
        <f t="shared" ca="1" si="6"/>
        <v>5.0921185428009821</v>
      </c>
    </row>
    <row r="77" spans="1:1" s="18" customFormat="1" ht="12.75" x14ac:dyDescent="0.2">
      <c r="A77" s="24">
        <f t="shared" ca="1" si="6"/>
        <v>4.9865035268774678</v>
      </c>
    </row>
    <row r="78" spans="1:1" s="18" customFormat="1" ht="12.75" x14ac:dyDescent="0.2">
      <c r="A78" s="24">
        <f t="shared" ca="1" si="6"/>
        <v>5.1453018189658382</v>
      </c>
    </row>
    <row r="79" spans="1:1" s="18" customFormat="1" ht="12.75" x14ac:dyDescent="0.2">
      <c r="A79" s="24">
        <f t="shared" ca="1" si="6"/>
        <v>4.9186334202617399</v>
      </c>
    </row>
    <row r="80" spans="1:1" s="18" customFormat="1" ht="12.75" x14ac:dyDescent="0.2">
      <c r="A80" s="24">
        <f t="shared" ca="1" si="6"/>
        <v>5.0382425082725097</v>
      </c>
    </row>
    <row r="81" spans="1:1" s="18" customFormat="1" ht="12.75" x14ac:dyDescent="0.2">
      <c r="A81" s="24">
        <f t="shared" ca="1" si="6"/>
        <v>4.9069440794003878</v>
      </c>
    </row>
    <row r="82" spans="1:1" s="18" customFormat="1" ht="12.75" x14ac:dyDescent="0.2">
      <c r="A82" s="24">
        <f t="shared" ca="1" si="6"/>
        <v>5.162623358359161</v>
      </c>
    </row>
    <row r="83" spans="1:1" s="18" customFormat="1" ht="12.75" x14ac:dyDescent="0.2">
      <c r="A83" s="24">
        <f t="shared" ca="1" si="6"/>
        <v>4.9680662432766063</v>
      </c>
    </row>
    <row r="84" spans="1:1" s="18" customFormat="1" ht="12.75" x14ac:dyDescent="0.2">
      <c r="A84" s="24">
        <f t="shared" ca="1" si="6"/>
        <v>4.9006808678679104</v>
      </c>
    </row>
    <row r="85" spans="1:1" s="18" customFormat="1" ht="12.75" x14ac:dyDescent="0.2">
      <c r="A85" s="24">
        <f t="shared" ca="1" si="6"/>
        <v>4.9691014447669124</v>
      </c>
    </row>
    <row r="86" spans="1:1" s="18" customFormat="1" ht="12.75" x14ac:dyDescent="0.2">
      <c r="A86" s="24">
        <f t="shared" ca="1" si="6"/>
        <v>5.0485813124029359</v>
      </c>
    </row>
    <row r="87" spans="1:1" s="18" customFormat="1" ht="12.75" x14ac:dyDescent="0.2">
      <c r="A87" s="24">
        <f t="shared" ca="1" si="6"/>
        <v>5.0004825214379922</v>
      </c>
    </row>
    <row r="88" spans="1:1" s="18" customFormat="1" ht="12.75" x14ac:dyDescent="0.2">
      <c r="A88" s="24">
        <f t="shared" ca="1" si="6"/>
        <v>4.9833763154430182</v>
      </c>
    </row>
    <row r="89" spans="1:1" s="18" customFormat="1" ht="12.75" x14ac:dyDescent="0.2">
      <c r="A89" s="24">
        <f t="shared" ca="1" si="6"/>
        <v>5.0627525353400262</v>
      </c>
    </row>
    <row r="90" spans="1:1" s="18" customFormat="1" ht="12.75" x14ac:dyDescent="0.2">
      <c r="A90" s="24">
        <f t="shared" ca="1" si="6"/>
        <v>4.9612172142144058</v>
      </c>
    </row>
    <row r="91" spans="1:1" s="18" customFormat="1" ht="12.75" x14ac:dyDescent="0.2">
      <c r="A91" s="24">
        <f t="shared" ca="1" si="6"/>
        <v>4.9868299200620454</v>
      </c>
    </row>
    <row r="92" spans="1:1" s="18" customFormat="1" ht="12.75" x14ac:dyDescent="0.2">
      <c r="A92" s="24">
        <f t="shared" ca="1" si="6"/>
        <v>4.8874311763637515</v>
      </c>
    </row>
    <row r="93" spans="1:1" s="18" customFormat="1" ht="12.75" x14ac:dyDescent="0.2">
      <c r="A93" s="24">
        <f t="shared" ca="1" si="6"/>
        <v>5.0819276530446578</v>
      </c>
    </row>
    <row r="94" spans="1:1" s="18" customFormat="1" ht="12.75" x14ac:dyDescent="0.2">
      <c r="A94" s="24">
        <f t="shared" ca="1" si="6"/>
        <v>4.9551098179703965</v>
      </c>
    </row>
    <row r="95" spans="1:1" s="18" customFormat="1" ht="12.75" x14ac:dyDescent="0.2">
      <c r="A95" s="24">
        <f t="shared" ca="1" si="6"/>
        <v>5.0136863135349747</v>
      </c>
    </row>
    <row r="96" spans="1:1" s="18" customFormat="1" ht="12.75" x14ac:dyDescent="0.2">
      <c r="A96" s="24">
        <f t="shared" ca="1" si="6"/>
        <v>5.0454286566407269</v>
      </c>
    </row>
    <row r="97" spans="1:12" s="18" customFormat="1" ht="12.75" x14ac:dyDescent="0.2">
      <c r="A97" s="24">
        <f t="shared" ca="1" si="6"/>
        <v>5.017866211553482</v>
      </c>
    </row>
    <row r="98" spans="1:12" s="18" customFormat="1" ht="12.75" x14ac:dyDescent="0.2">
      <c r="A98" s="24">
        <f t="shared" ca="1" si="6"/>
        <v>4.8814296186112003</v>
      </c>
    </row>
    <row r="99" spans="1:12" s="18" customFormat="1" ht="12.75" x14ac:dyDescent="0.2">
      <c r="A99" s="24">
        <f t="shared" ca="1" si="6"/>
        <v>4.9964937894161485</v>
      </c>
    </row>
    <row r="100" spans="1:12" s="18" customFormat="1" ht="12.75" x14ac:dyDescent="0.2">
      <c r="A100" s="24">
        <f t="shared" ca="1" si="6"/>
        <v>5.1643397218480978</v>
      </c>
    </row>
    <row r="101" spans="1:12" s="18" customFormat="1" ht="12.75" x14ac:dyDescent="0.2">
      <c r="A101" s="24">
        <f t="shared" ca="1" si="6"/>
        <v>4.8878695313063778</v>
      </c>
    </row>
    <row r="102" spans="1:12" s="18" customFormat="1" ht="12.75" x14ac:dyDescent="0.2">
      <c r="A102" s="24">
        <f t="shared" ca="1" si="6"/>
        <v>4.9050382383841651</v>
      </c>
    </row>
    <row r="103" spans="1:12" s="18" customFormat="1" ht="12.75" x14ac:dyDescent="0.2">
      <c r="A103" s="24">
        <f t="shared" ca="1" si="6"/>
        <v>4.9418374894858887</v>
      </c>
    </row>
    <row r="104" spans="1:12" s="18" customFormat="1" ht="12.75" x14ac:dyDescent="0.2">
      <c r="A104" s="24">
        <f t="shared" ca="1" si="6"/>
        <v>5.0115791087907597</v>
      </c>
    </row>
    <row r="105" spans="1:12" s="18" customFormat="1" ht="12.75" x14ac:dyDescent="0.2">
      <c r="A105" s="24">
        <f t="shared" ca="1" si="6"/>
        <v>4.9634776549980808</v>
      </c>
    </row>
    <row r="106" spans="1:12" s="18" customFormat="1" x14ac:dyDescent="0.25">
      <c r="A106" s="24">
        <f t="shared" ca="1" si="6"/>
        <v>5.0178573368407049</v>
      </c>
      <c r="F106"/>
      <c r="G106"/>
      <c r="H106"/>
      <c r="I106"/>
      <c r="J106"/>
      <c r="K106"/>
      <c r="L106"/>
    </row>
    <row r="107" spans="1:12" s="18" customFormat="1" x14ac:dyDescent="0.25">
      <c r="A107" s="24">
        <f t="shared" ca="1" si="6"/>
        <v>4.9163770457635989</v>
      </c>
      <c r="F107"/>
      <c r="G107"/>
      <c r="H107"/>
      <c r="I107"/>
      <c r="J107"/>
      <c r="K107"/>
      <c r="L107"/>
    </row>
  </sheetData>
  <conditionalFormatting sqref="G23">
    <cfRule type="containsText" dxfId="0" priority="1" operator="containsText" text="Отклонить">
      <formula>NOT(ISERROR(SEARCH("Отклонить",G23)))</formula>
    </cfRule>
  </conditionalFormatting>
  <hyperlinks>
    <hyperlink ref="A1:F1" r:id="rId1" display="Файл скачан с сайта excel2.ru &gt;&gt;&gt;"/>
    <hyperlink ref="A2" r:id="rId2"/>
    <hyperlink ref="O2" r:id="rId3" display="Задать вопрос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5" customWidth="1"/>
    <col min="2" max="16384" width="9.140625" style="5" hidden="1"/>
  </cols>
  <sheetData>
    <row r="1" spans="1:7" ht="36.75" customHeight="1" x14ac:dyDescent="0.25">
      <c r="A1" s="46" t="s">
        <v>2</v>
      </c>
      <c r="B1" s="46"/>
      <c r="C1" s="46"/>
      <c r="D1" s="46"/>
      <c r="E1" s="46"/>
      <c r="F1" s="46"/>
      <c r="G1" s="46"/>
    </row>
    <row r="2" spans="1:7" ht="107.25" customHeight="1" x14ac:dyDescent="0.25">
      <c r="A2" s="6" t="s">
        <v>3</v>
      </c>
    </row>
    <row r="3" spans="1:7" ht="105" customHeight="1" x14ac:dyDescent="0.25">
      <c r="A3" s="6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Слож.гипотеза_Пуассон</vt:lpstr>
      <vt:lpstr>Слож.гипотеза_Нормальное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2025-01-01T10:30:33Z</dcterms:modified>
</cp:coreProperties>
</file>