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Квантили" sheetId="23" r:id="rId1"/>
    <sheet name="2х сторонний" sheetId="17" r:id="rId2"/>
    <sheet name="1 сторонний" sheetId="26" r:id="rId3"/>
    <sheet name="EXCEL2.RU" sheetId="3" r:id="rId4"/>
  </sheets>
  <definedNames>
    <definedName name="anscount" hidden="1">2</definedName>
    <definedName name="limcount" hidden="1">2</definedName>
    <definedName name="sencount" hidden="1">4</definedName>
    <definedName name="solver_eng" localSheetId="2" hidden="1">1</definedName>
    <definedName name="solver_eng" localSheetId="1" hidden="1">1</definedName>
    <definedName name="solver_neg" localSheetId="2" hidden="1">1</definedName>
    <definedName name="solver_neg" localSheetId="1" hidden="1">1</definedName>
    <definedName name="solver_num" localSheetId="2" hidden="1">0</definedName>
    <definedName name="solver_num" localSheetId="1" hidden="1">0</definedName>
    <definedName name="solver_opt" localSheetId="2" hidden="1">'1 сторонний'!#REF!</definedName>
    <definedName name="solver_opt" localSheetId="1" hidden="1">'2х сторонний'!#REF!</definedName>
    <definedName name="solver_typ" localSheetId="2" hidden="1">1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B14" i="26" l="1"/>
  <c r="B9" i="26"/>
  <c r="B18" i="26" s="1"/>
  <c r="A3" i="26"/>
  <c r="E16" i="23"/>
  <c r="B19" i="26" l="1"/>
  <c r="B22" i="26"/>
  <c r="H9" i="17"/>
  <c r="B9" i="17"/>
  <c r="H29" i="17" s="1"/>
  <c r="B17" i="17"/>
  <c r="B23" i="26" l="1"/>
  <c r="B14" i="23"/>
  <c r="A21" i="23"/>
  <c r="B21" i="23" s="1"/>
  <c r="C13" i="23"/>
  <c r="E19" i="23" s="1"/>
  <c r="C12" i="23"/>
  <c r="B10" i="23"/>
  <c r="B12" i="23" s="1"/>
  <c r="D19" i="23" s="1"/>
  <c r="B20" i="23"/>
  <c r="A3" i="17"/>
  <c r="B13" i="23" l="1"/>
  <c r="C20" i="23"/>
  <c r="C21" i="23"/>
  <c r="A22" i="23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C90" i="23" s="1"/>
  <c r="E20" i="23" l="1"/>
  <c r="E90" i="23"/>
  <c r="D20" i="23"/>
  <c r="D21" i="23"/>
  <c r="C24" i="23"/>
  <c r="C28" i="23"/>
  <c r="C34" i="23"/>
  <c r="C42" i="23"/>
  <c r="C48" i="23"/>
  <c r="C56" i="23"/>
  <c r="C64" i="23"/>
  <c r="C72" i="23"/>
  <c r="C80" i="23"/>
  <c r="C88" i="23"/>
  <c r="C23" i="23"/>
  <c r="C27" i="23"/>
  <c r="C31" i="23"/>
  <c r="C35" i="23"/>
  <c r="C39" i="23"/>
  <c r="C43" i="23"/>
  <c r="C47" i="23"/>
  <c r="C51" i="23"/>
  <c r="C55" i="23"/>
  <c r="C59" i="23"/>
  <c r="C63" i="23"/>
  <c r="C67" i="23"/>
  <c r="C71" i="23"/>
  <c r="C75" i="23"/>
  <c r="C79" i="23"/>
  <c r="C83" i="23"/>
  <c r="C87" i="23"/>
  <c r="C32" i="23"/>
  <c r="C40" i="23"/>
  <c r="C50" i="23"/>
  <c r="C58" i="23"/>
  <c r="C66" i="23"/>
  <c r="C74" i="23"/>
  <c r="C82" i="23"/>
  <c r="C30" i="23"/>
  <c r="C36" i="23"/>
  <c r="C44" i="23"/>
  <c r="C52" i="23"/>
  <c r="C60" i="23"/>
  <c r="C68" i="23"/>
  <c r="C76" i="23"/>
  <c r="C84" i="23"/>
  <c r="C25" i="23"/>
  <c r="C29" i="23"/>
  <c r="C33" i="23"/>
  <c r="C37" i="23"/>
  <c r="C41" i="23"/>
  <c r="C45" i="23"/>
  <c r="C49" i="23"/>
  <c r="C53" i="23"/>
  <c r="C57" i="23"/>
  <c r="C61" i="23"/>
  <c r="C65" i="23"/>
  <c r="C69" i="23"/>
  <c r="C73" i="23"/>
  <c r="C77" i="23"/>
  <c r="C81" i="23"/>
  <c r="C85" i="23"/>
  <c r="C89" i="23"/>
  <c r="C26" i="23"/>
  <c r="C38" i="23"/>
  <c r="C46" i="23"/>
  <c r="C54" i="23"/>
  <c r="C62" i="23"/>
  <c r="C70" i="23"/>
  <c r="C78" i="23"/>
  <c r="C86" i="23"/>
  <c r="C22" i="23"/>
  <c r="D22" i="23" s="1"/>
  <c r="E61" i="23" l="1"/>
  <c r="D63" i="23"/>
  <c r="E45" i="23"/>
  <c r="D47" i="23"/>
  <c r="E25" i="23"/>
  <c r="D27" i="23"/>
  <c r="D86" i="23"/>
  <c r="E84" i="23"/>
  <c r="D78" i="23"/>
  <c r="E76" i="23"/>
  <c r="D70" i="23"/>
  <c r="E68" i="23"/>
  <c r="D62" i="23"/>
  <c r="E60" i="23"/>
  <c r="D54" i="23"/>
  <c r="E52" i="23"/>
  <c r="D46" i="23"/>
  <c r="E44" i="23"/>
  <c r="D38" i="23"/>
  <c r="E36" i="23"/>
  <c r="D30" i="23"/>
  <c r="E28" i="23"/>
  <c r="E83" i="23"/>
  <c r="D85" i="23"/>
  <c r="E67" i="23"/>
  <c r="D69" i="23"/>
  <c r="E51" i="23"/>
  <c r="D53" i="23"/>
  <c r="E35" i="23"/>
  <c r="D37" i="23"/>
  <c r="E81" i="23"/>
  <c r="D83" i="23"/>
  <c r="E65" i="23"/>
  <c r="D67" i="23"/>
  <c r="E49" i="23"/>
  <c r="D51" i="23"/>
  <c r="E31" i="23"/>
  <c r="D33" i="23"/>
  <c r="D84" i="23"/>
  <c r="E82" i="23"/>
  <c r="D76" i="23"/>
  <c r="E74" i="23"/>
  <c r="D68" i="23"/>
  <c r="E66" i="23"/>
  <c r="D60" i="23"/>
  <c r="E58" i="23"/>
  <c r="D52" i="23"/>
  <c r="E50" i="23"/>
  <c r="D44" i="23"/>
  <c r="E42" i="23"/>
  <c r="D36" i="23"/>
  <c r="E34" i="23"/>
  <c r="D28" i="23"/>
  <c r="E26" i="23"/>
  <c r="E87" i="23"/>
  <c r="D89" i="23"/>
  <c r="E71" i="23"/>
  <c r="D73" i="23"/>
  <c r="E55" i="23"/>
  <c r="D57" i="23"/>
  <c r="E41" i="23"/>
  <c r="D43" i="23"/>
  <c r="E27" i="23"/>
  <c r="D29" i="23"/>
  <c r="E21" i="23"/>
  <c r="D23" i="23"/>
  <c r="E77" i="23"/>
  <c r="D79" i="23"/>
  <c r="E85" i="23"/>
  <c r="D87" i="23"/>
  <c r="E69" i="23"/>
  <c r="D71" i="23"/>
  <c r="E53" i="23"/>
  <c r="D55" i="23"/>
  <c r="E37" i="23"/>
  <c r="D39" i="23"/>
  <c r="D90" i="23"/>
  <c r="E88" i="23"/>
  <c r="D82" i="23"/>
  <c r="E80" i="23"/>
  <c r="D74" i="23"/>
  <c r="E72" i="23"/>
  <c r="D66" i="23"/>
  <c r="E64" i="23"/>
  <c r="D58" i="23"/>
  <c r="E56" i="23"/>
  <c r="D50" i="23"/>
  <c r="E48" i="23"/>
  <c r="D42" i="23"/>
  <c r="E40" i="23"/>
  <c r="D34" i="23"/>
  <c r="E32" i="23"/>
  <c r="D26" i="23"/>
  <c r="E24" i="23"/>
  <c r="E75" i="23"/>
  <c r="D77" i="23"/>
  <c r="E59" i="23"/>
  <c r="D61" i="23"/>
  <c r="E43" i="23"/>
  <c r="D45" i="23"/>
  <c r="E29" i="23"/>
  <c r="D31" i="23"/>
  <c r="E73" i="23"/>
  <c r="D75" i="23"/>
  <c r="E57" i="23"/>
  <c r="D59" i="23"/>
  <c r="E39" i="23"/>
  <c r="D41" i="23"/>
  <c r="D88" i="23"/>
  <c r="E86" i="23"/>
  <c r="D80" i="23"/>
  <c r="E78" i="23"/>
  <c r="D72" i="23"/>
  <c r="E70" i="23"/>
  <c r="D64" i="23"/>
  <c r="E62" i="23"/>
  <c r="D56" i="23"/>
  <c r="E54" i="23"/>
  <c r="D48" i="23"/>
  <c r="E46" i="23"/>
  <c r="D40" i="23"/>
  <c r="E38" i="23"/>
  <c r="D32" i="23"/>
  <c r="E30" i="23"/>
  <c r="D24" i="23"/>
  <c r="E22" i="23"/>
  <c r="E79" i="23"/>
  <c r="D81" i="23"/>
  <c r="E63" i="23"/>
  <c r="D65" i="23"/>
  <c r="E47" i="23"/>
  <c r="D49" i="23"/>
  <c r="E33" i="23"/>
  <c r="D35" i="23"/>
  <c r="E23" i="23"/>
  <c r="D25" i="23"/>
  <c r="E89" i="23"/>
  <c r="B22" i="23"/>
  <c r="B23" i="23" l="1"/>
  <c r="B24" i="23" l="1"/>
  <c r="B25" i="23" l="1"/>
  <c r="B26" i="23" l="1"/>
  <c r="B27" i="23" l="1"/>
  <c r="B28" i="23" l="1"/>
  <c r="B29" i="23" l="1"/>
  <c r="B30" i="23" l="1"/>
  <c r="B31" i="23" l="1"/>
  <c r="B32" i="23" l="1"/>
  <c r="B33" i="23" l="1"/>
  <c r="B34" i="23" l="1"/>
  <c r="B35" i="23" l="1"/>
  <c r="B36" i="23" l="1"/>
  <c r="B37" i="23" l="1"/>
  <c r="B38" i="23" l="1"/>
  <c r="B39" i="23" l="1"/>
  <c r="B40" i="23" l="1"/>
  <c r="B41" i="23" l="1"/>
  <c r="B42" i="23" l="1"/>
  <c r="B43" i="23" l="1"/>
  <c r="B44" i="23" l="1"/>
  <c r="B45" i="23" l="1"/>
  <c r="B46" i="23" l="1"/>
  <c r="B47" i="23" l="1"/>
  <c r="B48" i="23" l="1"/>
  <c r="B49" i="23" l="1"/>
  <c r="B50" i="23" l="1"/>
  <c r="B51" i="23" l="1"/>
  <c r="B52" i="23" l="1"/>
  <c r="B53" i="23" l="1"/>
  <c r="B54" i="23" l="1"/>
  <c r="B55" i="23" l="1"/>
  <c r="B56" i="23" l="1"/>
  <c r="B57" i="23" l="1"/>
  <c r="B58" i="23" l="1"/>
  <c r="B59" i="23" l="1"/>
  <c r="B60" i="23" l="1"/>
  <c r="B61" i="23" l="1"/>
  <c r="B62" i="23" l="1"/>
  <c r="B63" i="23" l="1"/>
  <c r="B64" i="23" l="1"/>
  <c r="B65" i="23" l="1"/>
  <c r="B66" i="23" l="1"/>
  <c r="B67" i="23" l="1"/>
  <c r="B68" i="23" l="1"/>
  <c r="B69" i="23" l="1"/>
  <c r="B70" i="23" l="1"/>
  <c r="B71" i="23" l="1"/>
  <c r="B72" i="23" l="1"/>
  <c r="B73" i="23" l="1"/>
  <c r="B74" i="23" l="1"/>
  <c r="B75" i="23" l="1"/>
  <c r="B76" i="23" l="1"/>
  <c r="B77" i="23" l="1"/>
  <c r="B78" i="23" l="1"/>
  <c r="B79" i="23" l="1"/>
  <c r="B80" i="23" l="1"/>
  <c r="B81" i="23" l="1"/>
  <c r="B82" i="23" l="1"/>
  <c r="B83" i="23" l="1"/>
  <c r="B84" i="23" l="1"/>
  <c r="B85" i="23" l="1"/>
  <c r="B86" i="23" l="1"/>
  <c r="B87" i="23" l="1"/>
  <c r="B88" i="23" l="1"/>
  <c r="B89" i="23" l="1"/>
  <c r="B90" i="23" l="1"/>
  <c r="B26" i="17" l="1"/>
  <c r="B25" i="17"/>
  <c r="H37" i="17"/>
  <c r="H42" i="17"/>
  <c r="H30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11" i="17" l="1"/>
  <c r="B12" i="17" s="1"/>
  <c r="B14" i="17"/>
  <c r="H34" i="17" s="1"/>
  <c r="B19" i="17" l="1"/>
  <c r="E20" i="17" s="1"/>
  <c r="B20" i="17"/>
  <c r="H35" i="17"/>
  <c r="F20" i="17" l="1"/>
  <c r="F21" i="17" s="1"/>
  <c r="E21" i="17"/>
  <c r="H44" i="17" l="1"/>
  <c r="H45" i="17" s="1"/>
  <c r="H39" i="17"/>
  <c r="H40" i="17" s="1"/>
</calcChain>
</file>

<file path=xl/sharedStrings.xml><?xml version="1.0" encoding="utf-8"?>
<sst xmlns="http://schemas.openxmlformats.org/spreadsheetml/2006/main" count="79" uniqueCount="56">
  <si>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</si>
  <si>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</si>
  <si>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</si>
  <si>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</si>
  <si>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</si>
  <si>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</si>
  <si>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</si>
  <si>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Значение</t>
  </si>
  <si>
    <t>мю</t>
  </si>
  <si>
    <t>сигма</t>
  </si>
  <si>
    <t>Для графика</t>
  </si>
  <si>
    <t>Значения выборки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</si>
  <si>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</si>
  <si>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</si>
  <si>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</si>
  <si>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</si>
  <si>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</si>
  <si>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</si>
  <si>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t>Плотность вероятности</t>
  </si>
  <si>
    <t>х</t>
  </si>
  <si>
    <t>Линия</t>
  </si>
  <si>
    <t>Область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</si>
  <si>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</si>
  <si>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t>Доверительный интервал для оценки дисперсии в MS EXCEL</t>
  </si>
  <si>
    <t>df</t>
  </si>
  <si>
    <t>Уровень доверия</t>
  </si>
  <si>
    <t>Среднее</t>
  </si>
  <si>
    <t>Выборка делается из нормального распределения</t>
  </si>
  <si>
    <t>Размер выборки n</t>
  </si>
  <si>
    <t>Число степеней свободы ХИ2 распределения</t>
  </si>
  <si>
    <r>
      <t xml:space="preserve">Верхний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ХИ2-распределения</t>
    </r>
  </si>
  <si>
    <r>
      <t xml:space="preserve">Нижний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ХИ2-распределения</t>
    </r>
  </si>
  <si>
    <t>Среднее (используется для генерации значений выборки, в задаче считается неизвестным)</t>
  </si>
  <si>
    <t>Стандартное отклонение (используется для генерации значений выборки, в задаче считается неизвестным)</t>
  </si>
  <si>
    <t>Точечная оценка дисперсии s^2</t>
  </si>
  <si>
    <t>сигма^2</t>
  </si>
  <si>
    <t>Дисперсия</t>
  </si>
  <si>
    <t>Оценка дисперсии =</t>
  </si>
  <si>
    <t>Для диаграммы</t>
  </si>
  <si>
    <t>Истинная дисперсия =</t>
  </si>
  <si>
    <t>Дисперсия (считается неизвестной)</t>
  </si>
  <si>
    <t>Построение двухстороннего интервала</t>
  </si>
  <si>
    <t>Задача: односторонний интервал</t>
  </si>
  <si>
    <t>Верхняя граница</t>
  </si>
  <si>
    <t xml:space="preserve">Дисперсия выборки </t>
  </si>
  <si>
    <t>Автоматический аппарат заполняет емкости с растворителем. Предполагается, что объемы налитой жидкости в емкостях распределены по нормальному закону. Если разброс значений объемов будет слишком велик, то значительная часть емкостей будет существенно переполнена или не заполнена. Для оценки дисперсии в качестве выборки взято 20 наполненных жидкостью емкостей. На основе выборки была вычислена дисперсия выборки s2, которая составила 0,0153 (литров^2). Принято решение оценить верхний уровень дисперсии с уровнем доверия 95%.</t>
  </si>
  <si>
    <r>
      <t xml:space="preserve">Нижний </t>
    </r>
    <r>
      <rPr>
        <i/>
        <sz val="10"/>
        <rFont val="Calibri"/>
        <family val="2"/>
        <charset val="204"/>
        <scheme val="minor"/>
      </rPr>
      <t>a-</t>
    </r>
    <r>
      <rPr>
        <sz val="10"/>
        <rFont val="Calibri"/>
        <family val="2"/>
        <charset val="204"/>
        <scheme val="minor"/>
      </rPr>
      <t>квантиль ХИ2-распределения</t>
    </r>
  </si>
  <si>
    <t>Оцениваемый параметр</t>
  </si>
  <si>
    <t>Найдем Верхний односторонний доверительный интервал для дисперсии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</si>
  <si>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а</t>
    </r>
  </si>
  <si>
    <t>Нижний а/2-квантиль или просто а/2-квантиль</t>
  </si>
  <si>
    <t xml:space="preserve">Верхний а/2-квантиль </t>
  </si>
  <si>
    <t>Двухсторонние Квантили распределения ХИ2</t>
  </si>
  <si>
    <t>Параметр распределения</t>
  </si>
  <si>
    <t>число степеней свободы распределения ХИ2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</si>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</sst>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5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9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0" fontId="13" fillId="0" borderId="0" xfId="1" applyFont="1" applyAlignment="1">
      <alignment wrapText="1"/>
    </xf>
    <xf numFmtId="0" fontId="17" fillId="0" borderId="0" xfId="0" applyFont="1"/>
    <xf numFmtId="0" fontId="0" fillId="0" borderId="1" xfId="0" applyBorder="1"/>
    <xf numFmtId="0" fontId="10" fillId="6" borderId="0" xfId="1" applyFont="1" applyFill="1" applyBorder="1" applyAlignment="1"/>
    <xf numFmtId="166" fontId="10" fillId="6" borderId="0" xfId="1" applyNumberFormat="1" applyFont="1" applyFill="1" applyBorder="1"/>
    <xf numFmtId="0" fontId="13" fillId="0" borderId="1" xfId="1" applyFont="1" applyBorder="1" applyAlignment="1"/>
    <xf numFmtId="167" fontId="13" fillId="0" borderId="1" xfId="1" applyNumberFormat="1" applyFont="1" applyBorder="1"/>
    <xf numFmtId="9" fontId="13" fillId="5" borderId="1" xfId="1" applyNumberFormat="1" applyFont="1" applyFill="1" applyBorder="1"/>
    <xf numFmtId="0" fontId="10" fillId="0" borderId="0" xfId="1" applyFont="1"/>
    <xf numFmtId="166" fontId="13" fillId="7" borderId="1" xfId="1" applyNumberFormat="1" applyFont="1" applyFill="1" applyBorder="1"/>
    <xf numFmtId="0" fontId="18" fillId="0" borderId="0" xfId="1" applyFont="1"/>
    <xf numFmtId="0" fontId="19" fillId="0" borderId="1" xfId="0" applyFont="1" applyBorder="1" applyAlignment="1">
      <alignment wrapText="1"/>
    </xf>
    <xf numFmtId="2" fontId="13" fillId="0" borderId="1" xfId="1" applyNumberFormat="1" applyFont="1" applyBorder="1"/>
    <xf numFmtId="0" fontId="20" fillId="0" borderId="0" xfId="1" applyFont="1" applyAlignment="1">
      <alignment horizontal="right"/>
    </xf>
    <xf numFmtId="9" fontId="13" fillId="0" borderId="1" xfId="1" applyNumberFormat="1" applyFont="1" applyFill="1" applyBorder="1"/>
    <xf numFmtId="0" fontId="13" fillId="0" borderId="1" xfId="1" applyFont="1" applyFill="1" applyBorder="1"/>
    <xf numFmtId="0" fontId="10" fillId="0" borderId="1" xfId="1" applyFont="1" applyFill="1" applyBorder="1" applyAlignment="1">
      <alignment wrapText="1"/>
    </xf>
    <xf numFmtId="165" fontId="13" fillId="7" borderId="1" xfId="1" applyNumberFormat="1" applyFont="1" applyFill="1" applyBorder="1"/>
    <xf numFmtId="0" fontId="14" fillId="0" borderId="0" xfId="1" applyFont="1"/>
    <xf numFmtId="0" fontId="0" fillId="0" borderId="0" xfId="0" applyAlignment="1">
      <alignment wrapText="1"/>
    </xf>
    <xf numFmtId="0" fontId="10" fillId="0" borderId="1" xfId="1" applyFont="1" applyBorder="1" applyAlignment="1">
      <alignment vertical="top" wrapText="1"/>
    </xf>
    <xf numFmtId="0" fontId="10" fillId="0" borderId="2" xfId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3" fillId="0" borderId="0" xfId="1" applyFont="1" applyAlignment="1">
      <alignment wrapText="1"/>
    </xf>
    <xf numFmtId="0" fontId="0" fillId="0" borderId="0" xfId="0" applyAlignment="1">
      <alignment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Квантили!$E$16</c:f>
          <c:strCache>
            <c:ptCount val="1"/>
            <c:pt idx="0">
              <c:v>ХИ2-распределение (6 степеней свободы)
Выделенная область занимает 95,00% и соответствует уровню доверия</c:v>
            </c:pt>
          </c:strCache>
        </c:strRef>
      </c:tx>
      <c:layout/>
      <c:overlay val="1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3591388683252204E-2"/>
          <c:y val="0.15052722339237631"/>
          <c:w val="0.91551592375739355"/>
          <c:h val="0.70967270493239687"/>
        </c:manualLayout>
      </c:layout>
      <c:areaChart>
        <c:grouping val="standard"/>
        <c:varyColors val="0"/>
        <c:ser>
          <c:idx val="0"/>
          <c:order val="0"/>
          <c:tx>
            <c:strRef>
              <c:f>Квантили!$C$19</c:f>
              <c:strCache>
                <c:ptCount val="1"/>
                <c:pt idx="0">
                  <c:v>Область</c:v>
                </c:pt>
              </c:strCache>
            </c:strRef>
          </c:tx>
          <c:spPr>
            <a:solidFill>
              <a:schemeClr val="accent3"/>
            </a:solidFill>
            <a:ln w="53975" cap="sq" cmpd="sng">
              <a:noFill/>
              <a:prstDash val="solid"/>
              <a:round/>
            </a:ln>
          </c:spPr>
          <c:cat>
            <c:numRef>
              <c:f>Квантили!$A$20:$A$90</c:f>
              <c:numCache>
                <c:formatCode>0.00</c:formatCode>
                <c:ptCount val="7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6.299999999999998</c:v>
                </c:pt>
                <c:pt idx="22">
                  <c:v>6.5999999999999979</c:v>
                </c:pt>
                <c:pt idx="23">
                  <c:v>6.8999999999999977</c:v>
                </c:pt>
                <c:pt idx="24">
                  <c:v>7.1999999999999975</c:v>
                </c:pt>
                <c:pt idx="25">
                  <c:v>7.4999999999999973</c:v>
                </c:pt>
                <c:pt idx="26">
                  <c:v>7.7999999999999972</c:v>
                </c:pt>
                <c:pt idx="27">
                  <c:v>8.0999999999999979</c:v>
                </c:pt>
                <c:pt idx="28">
                  <c:v>8.3999999999999986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9.6000000000000014</c:v>
                </c:pt>
                <c:pt idx="33">
                  <c:v>9.9000000000000021</c:v>
                </c:pt>
                <c:pt idx="34">
                  <c:v>10.200000000000003</c:v>
                </c:pt>
                <c:pt idx="35">
                  <c:v>10.500000000000004</c:v>
                </c:pt>
                <c:pt idx="36">
                  <c:v>10.800000000000004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12.000000000000007</c:v>
                </c:pt>
                <c:pt idx="41">
                  <c:v>12.300000000000008</c:v>
                </c:pt>
                <c:pt idx="42">
                  <c:v>12.600000000000009</c:v>
                </c:pt>
                <c:pt idx="43">
                  <c:v>12.900000000000009</c:v>
                </c:pt>
                <c:pt idx="44">
                  <c:v>13.20000000000001</c:v>
                </c:pt>
                <c:pt idx="45">
                  <c:v>13.500000000000011</c:v>
                </c:pt>
                <c:pt idx="46">
                  <c:v>13.800000000000011</c:v>
                </c:pt>
                <c:pt idx="47">
                  <c:v>14.100000000000012</c:v>
                </c:pt>
                <c:pt idx="48">
                  <c:v>14.400000000000013</c:v>
                </c:pt>
                <c:pt idx="49">
                  <c:v>14.700000000000014</c:v>
                </c:pt>
                <c:pt idx="50">
                  <c:v>15.000000000000014</c:v>
                </c:pt>
                <c:pt idx="51">
                  <c:v>15.300000000000015</c:v>
                </c:pt>
                <c:pt idx="52">
                  <c:v>15.600000000000016</c:v>
                </c:pt>
                <c:pt idx="53">
                  <c:v>15.900000000000016</c:v>
                </c:pt>
                <c:pt idx="54">
                  <c:v>16.200000000000017</c:v>
                </c:pt>
                <c:pt idx="55">
                  <c:v>16.500000000000018</c:v>
                </c:pt>
                <c:pt idx="56">
                  <c:v>16.800000000000018</c:v>
                </c:pt>
                <c:pt idx="57">
                  <c:v>17.100000000000019</c:v>
                </c:pt>
                <c:pt idx="58">
                  <c:v>17.40000000000002</c:v>
                </c:pt>
                <c:pt idx="59">
                  <c:v>17.700000000000021</c:v>
                </c:pt>
                <c:pt idx="60">
                  <c:v>18.000000000000021</c:v>
                </c:pt>
                <c:pt idx="61">
                  <c:v>18.300000000000022</c:v>
                </c:pt>
                <c:pt idx="62">
                  <c:v>18.600000000000023</c:v>
                </c:pt>
                <c:pt idx="63">
                  <c:v>18.900000000000023</c:v>
                </c:pt>
                <c:pt idx="64">
                  <c:v>19.200000000000024</c:v>
                </c:pt>
                <c:pt idx="65">
                  <c:v>19.500000000000025</c:v>
                </c:pt>
                <c:pt idx="66">
                  <c:v>19.800000000000026</c:v>
                </c:pt>
                <c:pt idx="67">
                  <c:v>20.100000000000026</c:v>
                </c:pt>
                <c:pt idx="68">
                  <c:v>20.400000000000027</c:v>
                </c:pt>
                <c:pt idx="69">
                  <c:v>20.700000000000028</c:v>
                </c:pt>
                <c:pt idx="70">
                  <c:v>21.000000000000028</c:v>
                </c:pt>
              </c:numCache>
            </c:numRef>
          </c:cat>
          <c:val>
            <c:numRef>
              <c:f>Квантили!$C$20:$C$90</c:f>
              <c:numCache>
                <c:formatCode>0.00000</c:formatCode>
                <c:ptCount val="7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6.6426546479205192E-2</c:v>
                </c:pt>
                <c:pt idx="6">
                  <c:v>8.2330356097471316E-2</c:v>
                </c:pt>
                <c:pt idx="7">
                  <c:v>9.6451592098762196E-2</c:v>
                </c:pt>
                <c:pt idx="8">
                  <c:v>0.10842991628839276</c:v>
                </c:pt>
                <c:pt idx="9">
                  <c:v>0.11811634375678438</c:v>
                </c:pt>
                <c:pt idx="10">
                  <c:v>0.12551071508349176</c:v>
                </c:pt>
                <c:pt idx="11">
                  <c:v>0.13071396905500077</c:v>
                </c:pt>
                <c:pt idx="12">
                  <c:v>0.13389209945948513</c:v>
                </c:pt>
                <c:pt idx="13">
                  <c:v>0.13524928930192953</c:v>
                </c:pt>
                <c:pt idx="14">
                  <c:v>0.13500821214891259</c:v>
                </c:pt>
                <c:pt idx="15">
                  <c:v>0.13339589358610959</c:v>
                </c:pt>
                <c:pt idx="16">
                  <c:v>0.13063385273675401</c:v>
                </c:pt>
                <c:pt idx="17">
                  <c:v>0.12693150829312463</c:v>
                </c:pt>
                <c:pt idx="18">
                  <c:v>0.12248204696819397</c:v>
                </c:pt>
                <c:pt idx="19">
                  <c:v>0.11746012407646891</c:v>
                </c:pt>
                <c:pt idx="20">
                  <c:v>0.11202090382769392</c:v>
                </c:pt>
                <c:pt idx="21">
                  <c:v>0.10630005720955159</c:v>
                </c:pt>
                <c:pt idx="22">
                  <c:v>0.10041442324987597</c:v>
                </c:pt>
                <c:pt idx="23">
                  <c:v>9.4463109247488491E-2</c:v>
                </c:pt>
                <c:pt idx="24">
                  <c:v>8.8528860729227957E-2</c:v>
                </c:pt>
                <c:pt idx="25">
                  <c:v>8.2679575275032086E-2</c:v>
                </c:pt>
                <c:pt idx="26">
                  <c:v>7.6969868272671244E-2</c:v>
                </c:pt>
                <c:pt idx="27">
                  <c:v>7.1442625006073124E-2</c:v>
                </c:pt>
                <c:pt idx="28">
                  <c:v>6.6130493778306709E-2</c:v>
                </c:pt>
                <c:pt idx="29">
                  <c:v>6.1057290263532613E-2</c:v>
                </c:pt>
                <c:pt idx="30">
                  <c:v>5.6239294974851674E-2</c:v>
                </c:pt>
                <c:pt idx="31">
                  <c:v>5.1686434435794237E-2</c:v>
                </c:pt>
                <c:pt idx="32">
                  <c:v>4.7403343002355366E-2</c:v>
                </c:pt>
                <c:pt idx="33">
                  <c:v>4.3390306821024863E-2</c:v>
                </c:pt>
                <c:pt idx="34">
                  <c:v>3.9644094542265397E-2</c:v>
                </c:pt>
                <c:pt idx="35">
                  <c:v>3.6158681469359182E-2</c:v>
                </c:pt>
                <c:pt idx="36">
                  <c:v>3.2925875071646307E-2</c:v>
                </c:pt>
                <c:pt idx="37">
                  <c:v>2.993585043554332E-2</c:v>
                </c:pt>
                <c:pt idx="38">
                  <c:v>2.7177604428310367E-2</c:v>
                </c:pt>
                <c:pt idx="39">
                  <c:v>2.4639337234418673E-2</c:v>
                </c:pt>
                <c:pt idx="40">
                  <c:v>2.2308769589997172E-2</c:v>
                </c:pt>
                <c:pt idx="41">
                  <c:v>2.0173403561812756E-2</c:v>
                </c:pt>
                <c:pt idx="42">
                  <c:v>1.8220734150069275E-2</c:v>
                </c:pt>
                <c:pt idx="43">
                  <c:v>1.6438418381212069E-2</c:v>
                </c:pt>
                <c:pt idx="44">
                  <c:v>1.4814407928896508E-2</c:v>
                </c:pt>
                <c:pt idx="45">
                  <c:v>1.3337050680574421E-2</c:v>
                </c:pt>
                <c:pt idx="46">
                  <c:v>1.199516606924985E-2</c:v>
                </c:pt>
                <c:pt idx="47">
                  <c:v>1.0778098425137776E-2</c:v>
                </c:pt>
                <c:pt idx="48">
                  <c:v>9.6757520765617232E-3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8-42D3-BF13-D2EF91EFA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712"/>
        <c:axId val="60885248"/>
      </c:areaChart>
      <c:lineChart>
        <c:grouping val="standard"/>
        <c:varyColors val="0"/>
        <c:ser>
          <c:idx val="1"/>
          <c:order val="1"/>
          <c:tx>
            <c:strRef>
              <c:f>Квантили!$B$19</c:f>
              <c:strCache>
                <c:ptCount val="1"/>
                <c:pt idx="0">
                  <c:v>Линия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Квантили!$B$20:$B$90</c:f>
              <c:numCache>
                <c:formatCode>0.00000</c:formatCode>
                <c:ptCount val="71"/>
                <c:pt idx="0">
                  <c:v>0</c:v>
                </c:pt>
                <c:pt idx="1">
                  <c:v>4.8414823673909504E-3</c:v>
                </c:pt>
                <c:pt idx="2">
                  <c:v>1.6668409965338644E-2</c:v>
                </c:pt>
                <c:pt idx="3">
                  <c:v>3.2279925175852264E-2</c:v>
                </c:pt>
                <c:pt idx="4">
                  <c:v>4.9393047248462371E-2</c:v>
                </c:pt>
                <c:pt idx="5">
                  <c:v>6.6426546479205192E-2</c:v>
                </c:pt>
                <c:pt idx="6">
                  <c:v>8.2330356097471316E-2</c:v>
                </c:pt>
                <c:pt idx="7">
                  <c:v>9.6451592098762196E-2</c:v>
                </c:pt>
                <c:pt idx="8">
                  <c:v>0.10842991628839276</c:v>
                </c:pt>
                <c:pt idx="9">
                  <c:v>0.11811634375678438</c:v>
                </c:pt>
                <c:pt idx="10">
                  <c:v>0.12551071508349176</c:v>
                </c:pt>
                <c:pt idx="11">
                  <c:v>0.13071396905500077</c:v>
                </c:pt>
                <c:pt idx="12">
                  <c:v>0.13389209945948513</c:v>
                </c:pt>
                <c:pt idx="13">
                  <c:v>0.13524928930192953</c:v>
                </c:pt>
                <c:pt idx="14">
                  <c:v>0.13500821214891259</c:v>
                </c:pt>
                <c:pt idx="15">
                  <c:v>0.13339589358610959</c:v>
                </c:pt>
                <c:pt idx="16">
                  <c:v>0.13063385273675401</c:v>
                </c:pt>
                <c:pt idx="17">
                  <c:v>0.12693150829312463</c:v>
                </c:pt>
                <c:pt idx="18">
                  <c:v>0.12248204696819397</c:v>
                </c:pt>
                <c:pt idx="19">
                  <c:v>0.11746012407646891</c:v>
                </c:pt>
                <c:pt idx="20">
                  <c:v>0.11202090382769392</c:v>
                </c:pt>
                <c:pt idx="21">
                  <c:v>0.10630005720955159</c:v>
                </c:pt>
                <c:pt idx="22">
                  <c:v>0.10041442324987597</c:v>
                </c:pt>
                <c:pt idx="23">
                  <c:v>9.4463109247488491E-2</c:v>
                </c:pt>
                <c:pt idx="24">
                  <c:v>8.8528860729227957E-2</c:v>
                </c:pt>
                <c:pt idx="25">
                  <c:v>8.2679575275032086E-2</c:v>
                </c:pt>
                <c:pt idx="26">
                  <c:v>7.6969868272671244E-2</c:v>
                </c:pt>
                <c:pt idx="27">
                  <c:v>7.1442625006073124E-2</c:v>
                </c:pt>
                <c:pt idx="28">
                  <c:v>6.6130493778306709E-2</c:v>
                </c:pt>
                <c:pt idx="29">
                  <c:v>6.1057290263532613E-2</c:v>
                </c:pt>
                <c:pt idx="30">
                  <c:v>5.6239294974851674E-2</c:v>
                </c:pt>
                <c:pt idx="31">
                  <c:v>5.1686434435794237E-2</c:v>
                </c:pt>
                <c:pt idx="32">
                  <c:v>4.7403343002355366E-2</c:v>
                </c:pt>
                <c:pt idx="33">
                  <c:v>4.3390306821024863E-2</c:v>
                </c:pt>
                <c:pt idx="34">
                  <c:v>3.9644094542265397E-2</c:v>
                </c:pt>
                <c:pt idx="35">
                  <c:v>3.6158681469359182E-2</c:v>
                </c:pt>
                <c:pt idx="36">
                  <c:v>3.2925875071646307E-2</c:v>
                </c:pt>
                <c:pt idx="37">
                  <c:v>2.993585043554332E-2</c:v>
                </c:pt>
                <c:pt idx="38">
                  <c:v>2.7177604428310367E-2</c:v>
                </c:pt>
                <c:pt idx="39">
                  <c:v>2.4639337234418673E-2</c:v>
                </c:pt>
                <c:pt idx="40">
                  <c:v>2.2308769589997172E-2</c:v>
                </c:pt>
                <c:pt idx="41">
                  <c:v>2.0173403561812756E-2</c:v>
                </c:pt>
                <c:pt idx="42">
                  <c:v>1.8220734150069275E-2</c:v>
                </c:pt>
                <c:pt idx="43">
                  <c:v>1.6438418381212069E-2</c:v>
                </c:pt>
                <c:pt idx="44">
                  <c:v>1.4814407928896508E-2</c:v>
                </c:pt>
                <c:pt idx="45">
                  <c:v>1.3337050680574421E-2</c:v>
                </c:pt>
                <c:pt idx="46">
                  <c:v>1.199516606924985E-2</c:v>
                </c:pt>
                <c:pt idx="47">
                  <c:v>1.0778098425137776E-2</c:v>
                </c:pt>
                <c:pt idx="48">
                  <c:v>9.6757520765617232E-3</c:v>
                </c:pt>
                <c:pt idx="49">
                  <c:v>8.6786114468269844E-3</c:v>
                </c:pt>
                <c:pt idx="50">
                  <c:v>7.7777489552038693E-3</c:v>
                </c:pt>
                <c:pt idx="51">
                  <c:v>6.9648231351764041E-3</c:v>
                </c:pt>
                <c:pt idx="52">
                  <c:v>6.2320690302825185E-3</c:v>
                </c:pt>
                <c:pt idx="53">
                  <c:v>5.5722826149792997E-3</c:v>
                </c:pt>
                <c:pt idx="54">
                  <c:v>4.978800712338579E-3</c:v>
                </c:pt>
                <c:pt idx="55">
                  <c:v>4.4454776390861588E-3</c:v>
                </c:pt>
                <c:pt idx="56">
                  <c:v>3.9666595985148557E-3</c:v>
                </c:pt>
                <c:pt idx="57">
                  <c:v>3.5371576601113662E-3</c:v>
                </c:pt>
                <c:pt idx="58">
                  <c:v>3.1522200084134707E-3</c:v>
                </c:pt>
                <c:pt idx="59">
                  <c:v>2.8075040098749717E-3</c:v>
                </c:pt>
                <c:pt idx="60">
                  <c:v>2.4990485327552412E-3</c:v>
                </c:pt>
                <c:pt idx="61">
                  <c:v>2.223246858860081E-3</c:v>
                </c:pt>
                <c:pt idx="62">
                  <c:v>1.9768204451367853E-3</c:v>
                </c:pt>
                <c:pt idx="63">
                  <c:v>1.756793725671095E-3</c:v>
                </c:pt>
                <c:pt idx="64">
                  <c:v>1.5604700887492595E-3</c:v>
                </c:pt>
                <c:pt idx="65">
                  <c:v>1.3854091177289154E-3</c:v>
                </c:pt>
                <c:pt idx="66">
                  <c:v>1.2294051470814237E-3</c:v>
                </c:pt>
                <c:pt idx="67">
                  <c:v>1.0904671548667697E-3</c:v>
                </c:pt>
                <c:pt idx="68">
                  <c:v>9.6679998897412521E-4</c:v>
                </c:pt>
                <c:pt idx="69">
                  <c:v>8.5678690574011887E-4</c:v>
                </c:pt>
                <c:pt idx="70">
                  <c:v>7.5897338520239757E-4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8-42D3-BF13-D2EF91EFA911}"/>
            </c:ext>
          </c:extLst>
        </c:ser>
        <c:ser>
          <c:idx val="2"/>
          <c:order val="2"/>
          <c:tx>
            <c:strRef>
              <c:f>Квантили!$D$19</c:f>
              <c:strCache>
                <c:ptCount val="1"/>
                <c:pt idx="0">
                  <c:v>Нижн.квантиль = 1,237</c:v>
                </c:pt>
              </c:strCache>
            </c:strRef>
          </c:tx>
          <c:marker>
            <c:symbol val="circle"/>
            <c:size val="8"/>
            <c:spPr>
              <a:solidFill>
                <a:srgbClr val="FF0000"/>
              </a:solidFill>
            </c:spPr>
          </c:marker>
          <c:dLbls>
            <c:dLbl>
              <c:idx val="5"/>
              <c:layout>
                <c:manualLayout>
                  <c:x val="-2.9761904761904743E-2"/>
                  <c:y val="-3.93939393939393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D8-42D3-BF13-D2EF91EFA9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Квантили!$D$20:$D$90</c:f>
              <c:numCache>
                <c:formatCode>General</c:formatCode>
                <c:ptCount val="7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D8-42D3-BF13-D2EF91EFA911}"/>
            </c:ext>
          </c:extLst>
        </c:ser>
        <c:ser>
          <c:idx val="3"/>
          <c:order val="3"/>
          <c:tx>
            <c:strRef>
              <c:f>Квантили!$E$19</c:f>
              <c:strCache>
                <c:ptCount val="1"/>
                <c:pt idx="0">
                  <c:v>Верхн.квантиль = 14,449</c:v>
                </c:pt>
              </c:strCache>
            </c:strRef>
          </c:tx>
          <c:marker>
            <c:symbol val="circle"/>
            <c:size val="8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Квантили!$E$20:$E$90</c:f>
              <c:numCache>
                <c:formatCode>General</c:formatCode>
                <c:ptCount val="7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0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D8-42D3-BF13-D2EF91EFA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83712"/>
        <c:axId val="60885248"/>
      </c:lineChart>
      <c:catAx>
        <c:axId val="608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9978388257023423"/>
              <c:y val="1.1228291912585092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60885248"/>
        <c:crosses val="autoZero"/>
        <c:auto val="1"/>
        <c:lblAlgn val="ctr"/>
        <c:lblOffset val="100"/>
        <c:noMultiLvlLbl val="0"/>
      </c:catAx>
      <c:valAx>
        <c:axId val="6088524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6088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'2х сторонний'!$H$9</c:f>
          <c:strCache>
            <c:ptCount val="1"/>
            <c:pt idx="0">
              <c:v>Выборка из распределения N(0;3). Доверительный интервал для Дисперсии. Уровень значимости 10,00%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'2х сторонний'!$H$27</c:f>
              <c:strCache>
                <c:ptCount val="1"/>
                <c:pt idx="0">
                  <c:v>Истинная дисперсия =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3E-44CD-B636-C9E92A5E5D69}"/>
                </c:ext>
              </c:extLst>
            </c:dLbl>
            <c:dLbl>
              <c:idx val="1"/>
              <c:layout>
                <c:manualLayout>
                  <c:x val="-0.10031049762504383"/>
                  <c:y val="-6.0837696335078531E-2"/>
                </c:manualLayout>
              </c:layout>
              <c:dLblPos val="r"/>
              <c:showLegendKey val="0"/>
              <c:showVal val="0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3E-44CD-B636-C9E92A5E5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'2х сторонний'!$H$29:$H$30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'2х сторонний'!$I$29:$I$30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E-44CD-B636-C9E92A5E5D69}"/>
            </c:ext>
          </c:extLst>
        </c:ser>
        <c:ser>
          <c:idx val="2"/>
          <c:order val="1"/>
          <c:tx>
            <c:strRef>
              <c:f>'2х сторонний'!$H$37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'2х сторонний'!$H$39:$H$40</c:f>
              <c:numCache>
                <c:formatCode>0.000</c:formatCode>
                <c:ptCount val="2"/>
                <c:pt idx="0">
                  <c:v>5.6351891645795238</c:v>
                </c:pt>
                <c:pt idx="1">
                  <c:v>5.6351891645795238</c:v>
                </c:pt>
              </c:numCache>
            </c:numRef>
          </c:xVal>
          <c:yVal>
            <c:numRef>
              <c:f>'2х сторонний'!$I$39:$I$40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E-44CD-B636-C9E92A5E5D69}"/>
            </c:ext>
          </c:extLst>
        </c:ser>
        <c:ser>
          <c:idx val="3"/>
          <c:order val="2"/>
          <c:tx>
            <c:strRef>
              <c:f>'2х сторонний'!$H$42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'2х сторонний'!$H$44:$H$45</c:f>
              <c:numCache>
                <c:formatCode>0.000</c:formatCode>
                <c:ptCount val="2"/>
                <c:pt idx="0">
                  <c:v>13.542557307218376</c:v>
                </c:pt>
                <c:pt idx="1">
                  <c:v>13.542557307218376</c:v>
                </c:pt>
              </c:numCache>
            </c:numRef>
          </c:xVal>
          <c:yVal>
            <c:numRef>
              <c:f>'2х сторонний'!$I$44:$I$45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3E-44CD-B636-C9E92A5E5D69}"/>
            </c:ext>
          </c:extLst>
        </c:ser>
        <c:ser>
          <c:idx val="4"/>
          <c:order val="3"/>
          <c:tx>
            <c:strRef>
              <c:f>'2х сторонний'!$H$32</c:f>
              <c:strCache>
                <c:ptCount val="1"/>
                <c:pt idx="0">
                  <c:v>Оценка дисперсии =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3E-44CD-B636-C9E92A5E5D69}"/>
                </c:ext>
              </c:extLst>
            </c:dLbl>
            <c:dLbl>
              <c:idx val="1"/>
              <c:layout>
                <c:manualLayout>
                  <c:x val="-4.0849246070961279E-3"/>
                  <c:y val="7.6898489783017956E-2"/>
                </c:manualLayout>
              </c:layout>
              <c:dLblPos val="r"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3E-44CD-B636-C9E92A5E5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'2х сторонний'!$H$34:$H$35</c:f>
              <c:numCache>
                <c:formatCode>0.000</c:formatCode>
                <c:ptCount val="2"/>
                <c:pt idx="0">
                  <c:v>8.2695366844175791</c:v>
                </c:pt>
                <c:pt idx="1">
                  <c:v>8.2695366844175791</c:v>
                </c:pt>
              </c:numCache>
            </c:numRef>
          </c:xVal>
          <c:yVal>
            <c:numRef>
              <c:f>'2х сторонний'!$I$34:$I$35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3E-44CD-B636-C9E92A5E5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57216"/>
        <c:axId val="61258752"/>
      </c:scatterChart>
      <c:valAx>
        <c:axId val="61257216"/>
        <c:scaling>
          <c:orientation val="minMax"/>
          <c:max val="25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61258752"/>
        <c:crosses val="autoZero"/>
        <c:crossBetween val="midCat"/>
      </c:valAx>
      <c:valAx>
        <c:axId val="6125875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612572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5547780858656673E-2"/>
          <c:y val="0.86357865549064428"/>
          <c:w val="0.96055926425504023"/>
          <c:h val="0.120292312251291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0</xdr:rowOff>
    </xdr:from>
    <xdr:to>
      <xdr:col>15</xdr:col>
      <xdr:colOff>0</xdr:colOff>
      <xdr:row>39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14</xdr:col>
      <xdr:colOff>704849</xdr:colOff>
      <xdr:row>24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ocenki-dispersi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ocenki-dispersi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ocenki-dispersi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>
      <selection activeCell="J2" sqref="J2"/>
    </sheetView>
  </sheetViews>
  <sheetFormatPr defaultRowHeight="15" x14ac:dyDescent="0.25"/>
  <cols>
    <col min="1" max="1" width="13.5703125" customWidth="1"/>
    <col min="2" max="2" width="13.7109375" customWidth="1"/>
    <col min="3" max="3" width="10.5703125" customWidth="1"/>
    <col min="4" max="4" width="13.85546875" customWidth="1"/>
    <col min="5" max="5" width="14.140625" customWidth="1"/>
    <col min="7" max="7" width="18.42578125" bestFit="1" customWidth="1"/>
    <col min="10" max="10" width="12.42578125" bestFit="1" customWidth="1"/>
  </cols>
  <sheetData>
    <row r="1" spans="1:10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49" t="s">
        <v>55</v>
      </c>
    </row>
    <row r="3" spans="1:10" ht="18.75" x14ac:dyDescent="0.25">
      <c r="A3" s="1" t="s">
        <v>23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2" t="s">
        <v>52</v>
      </c>
      <c r="B4" s="19"/>
      <c r="C4" s="19"/>
      <c r="D4" s="19"/>
      <c r="E4" s="19"/>
      <c r="F4" s="19"/>
      <c r="G4" s="19"/>
      <c r="H4" s="19"/>
      <c r="I4" s="19"/>
      <c r="J4" s="19"/>
    </row>
    <row r="6" spans="1:10" x14ac:dyDescent="0.25">
      <c r="A6" s="9" t="s">
        <v>6</v>
      </c>
      <c r="B6" s="9" t="s">
        <v>7</v>
      </c>
      <c r="C6" s="7"/>
    </row>
    <row r="7" spans="1:10" x14ac:dyDescent="0.25">
      <c r="A7" s="10" t="s">
        <v>24</v>
      </c>
      <c r="B7" s="11">
        <v>6</v>
      </c>
      <c r="C7" s="7" t="s">
        <v>54</v>
      </c>
    </row>
    <row r="8" spans="1:10" ht="5.25" customHeight="1" x14ac:dyDescent="0.25">
      <c r="A8" s="15"/>
      <c r="B8" s="7"/>
      <c r="C8" s="7"/>
      <c r="G8" s="24"/>
    </row>
    <row r="9" spans="1:10" ht="26.25" x14ac:dyDescent="0.25">
      <c r="A9" s="12" t="s">
        <v>25</v>
      </c>
      <c r="B9" s="30">
        <v>0.95</v>
      </c>
      <c r="C9" s="7"/>
      <c r="G9" s="24"/>
    </row>
    <row r="10" spans="1:10" ht="26.25" x14ac:dyDescent="0.25">
      <c r="A10" s="12" t="s">
        <v>49</v>
      </c>
      <c r="B10" s="21">
        <f>1-B9</f>
        <v>5.0000000000000044E-2</v>
      </c>
      <c r="C10" s="7"/>
      <c r="G10" s="24"/>
    </row>
    <row r="11" spans="1:10" ht="7.5" customHeight="1" x14ac:dyDescent="0.25">
      <c r="G11" s="24"/>
    </row>
    <row r="12" spans="1:10" ht="51.75" x14ac:dyDescent="0.25">
      <c r="A12" s="34" t="s">
        <v>50</v>
      </c>
      <c r="B12" s="20">
        <f>_xlfn.CHISQ.INV(B10/2,$B$7)</f>
        <v>1.2373442457912029</v>
      </c>
      <c r="C12" s="20">
        <f>_xlfn.CHISQ.INV((1-B9)/2,$B$7)</f>
        <v>1.2373442457912029</v>
      </c>
      <c r="G12" s="24"/>
    </row>
    <row r="13" spans="1:10" ht="26.25" x14ac:dyDescent="0.25">
      <c r="A13" s="34" t="s">
        <v>51</v>
      </c>
      <c r="B13" s="20">
        <f>_xlfn.CHISQ.INV.RT(B10/2,B7)</f>
        <v>14.449375335447918</v>
      </c>
      <c r="C13" s="20">
        <f>_xlfn.CHISQ.INV((1+B9)/2,$B$7)</f>
        <v>14.449375335447916</v>
      </c>
    </row>
    <row r="14" spans="1:10" x14ac:dyDescent="0.25">
      <c r="A14" s="34" t="s">
        <v>26</v>
      </c>
      <c r="B14" s="20">
        <f>B7</f>
        <v>6</v>
      </c>
    </row>
    <row r="15" spans="1:10" x14ac:dyDescent="0.25">
      <c r="A15" s="7"/>
      <c r="B15" s="7"/>
      <c r="C15" s="7"/>
    </row>
    <row r="16" spans="1:10" x14ac:dyDescent="0.25">
      <c r="A16" s="26" t="s">
        <v>10</v>
      </c>
      <c r="B16" s="27"/>
      <c r="C16" s="27"/>
      <c r="E16" t="str">
        <f>"ХИ2-распределение ("&amp;B7&amp;" степеней свободы)"&amp;CHAR(10)&amp;"Выделенная область занимает "&amp;TEXT(B9,"0,00%")&amp;" и соответствует уровню доверия"</f>
        <v>ХИ2-распределение (6 степеней свободы)
Выделенная область занимает 95,00% и соответствует уровню доверия</v>
      </c>
    </row>
    <row r="17" spans="1:5" x14ac:dyDescent="0.25">
      <c r="A17" s="7"/>
      <c r="B17" s="7"/>
      <c r="C17" s="7"/>
    </row>
    <row r="18" spans="1:5" x14ac:dyDescent="0.25">
      <c r="A18" s="36">
        <v>20</v>
      </c>
      <c r="B18" s="28" t="s">
        <v>18</v>
      </c>
      <c r="C18" s="25"/>
    </row>
    <row r="19" spans="1:5" ht="26.25" x14ac:dyDescent="0.25">
      <c r="A19" s="9" t="s">
        <v>19</v>
      </c>
      <c r="B19" s="9" t="s">
        <v>20</v>
      </c>
      <c r="C19" s="9" t="s">
        <v>21</v>
      </c>
      <c r="D19" s="39" t="str">
        <f>"Нижн.квантиль = "&amp;TEXT(B12,"0,000")</f>
        <v>Нижн.квантиль = 1,237</v>
      </c>
      <c r="E19" s="39" t="str">
        <f>"Верхн.квантиль = "&amp;TEXT(C13,"0,000")</f>
        <v>Верхн.квантиль = 14,449</v>
      </c>
    </row>
    <row r="20" spans="1:5" x14ac:dyDescent="0.25">
      <c r="A20" s="35">
        <v>0</v>
      </c>
      <c r="B20" s="29">
        <f>_xlfn.CHISQ.DIST(A20,$B$7,FALSE)</f>
        <v>0</v>
      </c>
      <c r="C20" s="29" t="e">
        <f t="shared" ref="C20:C51" si="0">IF(AND(A20&gt;=$C$12,A20&lt;=$C$13),_xlfn.CHISQ.DIST(A20,$B$7,FALSE),NA())</f>
        <v>#N/A</v>
      </c>
      <c r="D20" s="25" t="e">
        <f>IF(AND(ISNA(C19),ISNUMBER(C20)),0,NA())</f>
        <v>#N/A</v>
      </c>
      <c r="E20" s="25" t="e">
        <f>IF(AND(ISNA(C21),ISNUMBER(C20)),0,NA())</f>
        <v>#N/A</v>
      </c>
    </row>
    <row r="21" spans="1:5" x14ac:dyDescent="0.25">
      <c r="A21" s="35">
        <f t="shared" ref="A21:A52" si="1">A20+$B$7/$A$18</f>
        <v>0.3</v>
      </c>
      <c r="B21" s="29">
        <f t="shared" ref="B21:B84" si="2">_xlfn.CHISQ.DIST(A21,$B$7,FALSE)</f>
        <v>4.8414823673909504E-3</v>
      </c>
      <c r="C21" s="29" t="e">
        <f t="shared" si="0"/>
        <v>#N/A</v>
      </c>
      <c r="D21" s="25" t="e">
        <f t="shared" ref="D21:D84" si="3">IF(AND(ISNA(C20),ISNUMBER(C21)),0,NA())</f>
        <v>#N/A</v>
      </c>
      <c r="E21" s="25" t="e">
        <f t="shared" ref="E21:E84" si="4">IF(AND(ISNA(C22),ISNUMBER(C21)),0,NA())</f>
        <v>#N/A</v>
      </c>
    </row>
    <row r="22" spans="1:5" x14ac:dyDescent="0.25">
      <c r="A22" s="35">
        <f t="shared" si="1"/>
        <v>0.6</v>
      </c>
      <c r="B22" s="29">
        <f t="shared" si="2"/>
        <v>1.6668409965338644E-2</v>
      </c>
      <c r="C22" s="29" t="e">
        <f t="shared" si="0"/>
        <v>#N/A</v>
      </c>
      <c r="D22" s="25" t="e">
        <f t="shared" si="3"/>
        <v>#N/A</v>
      </c>
      <c r="E22" s="25" t="e">
        <f t="shared" si="4"/>
        <v>#N/A</v>
      </c>
    </row>
    <row r="23" spans="1:5" x14ac:dyDescent="0.25">
      <c r="A23" s="35">
        <f t="shared" si="1"/>
        <v>0.89999999999999991</v>
      </c>
      <c r="B23" s="29">
        <f t="shared" si="2"/>
        <v>3.2279925175852264E-2</v>
      </c>
      <c r="C23" s="29" t="e">
        <f t="shared" si="0"/>
        <v>#N/A</v>
      </c>
      <c r="D23" s="25" t="e">
        <f t="shared" si="3"/>
        <v>#N/A</v>
      </c>
      <c r="E23" s="25" t="e">
        <f t="shared" si="4"/>
        <v>#N/A</v>
      </c>
    </row>
    <row r="24" spans="1:5" x14ac:dyDescent="0.25">
      <c r="A24" s="35">
        <f t="shared" si="1"/>
        <v>1.2</v>
      </c>
      <c r="B24" s="29">
        <f t="shared" si="2"/>
        <v>4.9393047248462371E-2</v>
      </c>
      <c r="C24" s="29" t="e">
        <f t="shared" si="0"/>
        <v>#N/A</v>
      </c>
      <c r="D24" s="25" t="e">
        <f t="shared" si="3"/>
        <v>#N/A</v>
      </c>
      <c r="E24" s="25" t="e">
        <f t="shared" si="4"/>
        <v>#N/A</v>
      </c>
    </row>
    <row r="25" spans="1:5" x14ac:dyDescent="0.25">
      <c r="A25" s="35">
        <f t="shared" si="1"/>
        <v>1.5</v>
      </c>
      <c r="B25" s="29">
        <f t="shared" si="2"/>
        <v>6.6426546479205192E-2</v>
      </c>
      <c r="C25" s="29">
        <f t="shared" si="0"/>
        <v>6.6426546479205192E-2</v>
      </c>
      <c r="D25" s="25">
        <f t="shared" si="3"/>
        <v>0</v>
      </c>
      <c r="E25" s="25" t="e">
        <f t="shared" si="4"/>
        <v>#N/A</v>
      </c>
    </row>
    <row r="26" spans="1:5" x14ac:dyDescent="0.25">
      <c r="A26" s="35">
        <f t="shared" si="1"/>
        <v>1.8</v>
      </c>
      <c r="B26" s="29">
        <f t="shared" si="2"/>
        <v>8.2330356097471316E-2</v>
      </c>
      <c r="C26" s="29">
        <f t="shared" si="0"/>
        <v>8.2330356097471316E-2</v>
      </c>
      <c r="D26" s="25" t="e">
        <f t="shared" si="3"/>
        <v>#N/A</v>
      </c>
      <c r="E26" s="25" t="e">
        <f t="shared" si="4"/>
        <v>#N/A</v>
      </c>
    </row>
    <row r="27" spans="1:5" x14ac:dyDescent="0.25">
      <c r="A27" s="35">
        <f t="shared" si="1"/>
        <v>2.1</v>
      </c>
      <c r="B27" s="29">
        <f t="shared" si="2"/>
        <v>9.6451592098762196E-2</v>
      </c>
      <c r="C27" s="29">
        <f t="shared" si="0"/>
        <v>9.6451592098762196E-2</v>
      </c>
      <c r="D27" s="25" t="e">
        <f t="shared" si="3"/>
        <v>#N/A</v>
      </c>
      <c r="E27" s="25" t="e">
        <f t="shared" si="4"/>
        <v>#N/A</v>
      </c>
    </row>
    <row r="28" spans="1:5" x14ac:dyDescent="0.25">
      <c r="A28" s="35">
        <f t="shared" si="1"/>
        <v>2.4</v>
      </c>
      <c r="B28" s="29">
        <f t="shared" si="2"/>
        <v>0.10842991628839276</v>
      </c>
      <c r="C28" s="29">
        <f t="shared" si="0"/>
        <v>0.10842991628839276</v>
      </c>
      <c r="D28" s="25" t="e">
        <f t="shared" si="3"/>
        <v>#N/A</v>
      </c>
      <c r="E28" s="25" t="e">
        <f t="shared" si="4"/>
        <v>#N/A</v>
      </c>
    </row>
    <row r="29" spans="1:5" x14ac:dyDescent="0.25">
      <c r="A29" s="35">
        <f t="shared" si="1"/>
        <v>2.6999999999999997</v>
      </c>
      <c r="B29" s="29">
        <f t="shared" si="2"/>
        <v>0.11811634375678438</v>
      </c>
      <c r="C29" s="29">
        <f t="shared" si="0"/>
        <v>0.11811634375678438</v>
      </c>
      <c r="D29" s="25" t="e">
        <f t="shared" si="3"/>
        <v>#N/A</v>
      </c>
      <c r="E29" s="25" t="e">
        <f t="shared" si="4"/>
        <v>#N/A</v>
      </c>
    </row>
    <row r="30" spans="1:5" x14ac:dyDescent="0.25">
      <c r="A30" s="35">
        <f t="shared" si="1"/>
        <v>2.9999999999999996</v>
      </c>
      <c r="B30" s="29">
        <f t="shared" si="2"/>
        <v>0.12551071508349176</v>
      </c>
      <c r="C30" s="29">
        <f t="shared" si="0"/>
        <v>0.12551071508349176</v>
      </c>
      <c r="D30" s="25" t="e">
        <f t="shared" si="3"/>
        <v>#N/A</v>
      </c>
      <c r="E30" s="25" t="e">
        <f t="shared" si="4"/>
        <v>#N/A</v>
      </c>
    </row>
    <row r="31" spans="1:5" x14ac:dyDescent="0.25">
      <c r="A31" s="35">
        <f t="shared" si="1"/>
        <v>3.2999999999999994</v>
      </c>
      <c r="B31" s="29">
        <f t="shared" si="2"/>
        <v>0.13071396905500077</v>
      </c>
      <c r="C31" s="29">
        <f t="shared" si="0"/>
        <v>0.13071396905500077</v>
      </c>
      <c r="D31" s="25" t="e">
        <f t="shared" si="3"/>
        <v>#N/A</v>
      </c>
      <c r="E31" s="25" t="e">
        <f t="shared" si="4"/>
        <v>#N/A</v>
      </c>
    </row>
    <row r="32" spans="1:5" x14ac:dyDescent="0.25">
      <c r="A32" s="35">
        <f t="shared" si="1"/>
        <v>3.5999999999999992</v>
      </c>
      <c r="B32" s="29">
        <f t="shared" si="2"/>
        <v>0.13389209945948513</v>
      </c>
      <c r="C32" s="29">
        <f t="shared" si="0"/>
        <v>0.13389209945948513</v>
      </c>
      <c r="D32" s="25" t="e">
        <f t="shared" si="3"/>
        <v>#N/A</v>
      </c>
      <c r="E32" s="25" t="e">
        <f t="shared" si="4"/>
        <v>#N/A</v>
      </c>
    </row>
    <row r="33" spans="1:5" x14ac:dyDescent="0.25">
      <c r="A33" s="35">
        <f t="shared" si="1"/>
        <v>3.899999999999999</v>
      </c>
      <c r="B33" s="29">
        <f t="shared" si="2"/>
        <v>0.13524928930192953</v>
      </c>
      <c r="C33" s="29">
        <f t="shared" si="0"/>
        <v>0.13524928930192953</v>
      </c>
      <c r="D33" s="25" t="e">
        <f t="shared" si="3"/>
        <v>#N/A</v>
      </c>
      <c r="E33" s="25" t="e">
        <f t="shared" si="4"/>
        <v>#N/A</v>
      </c>
    </row>
    <row r="34" spans="1:5" x14ac:dyDescent="0.25">
      <c r="A34" s="35">
        <f t="shared" si="1"/>
        <v>4.1999999999999993</v>
      </c>
      <c r="B34" s="29">
        <f t="shared" si="2"/>
        <v>0.13500821214891259</v>
      </c>
      <c r="C34" s="29">
        <f t="shared" si="0"/>
        <v>0.13500821214891259</v>
      </c>
      <c r="D34" s="25" t="e">
        <f t="shared" si="3"/>
        <v>#N/A</v>
      </c>
      <c r="E34" s="25" t="e">
        <f t="shared" si="4"/>
        <v>#N/A</v>
      </c>
    </row>
    <row r="35" spans="1:5" x14ac:dyDescent="0.25">
      <c r="A35" s="35">
        <f t="shared" si="1"/>
        <v>4.4999999999999991</v>
      </c>
      <c r="B35" s="29">
        <f t="shared" si="2"/>
        <v>0.13339589358610959</v>
      </c>
      <c r="C35" s="29">
        <f t="shared" si="0"/>
        <v>0.13339589358610959</v>
      </c>
      <c r="D35" s="25" t="e">
        <f t="shared" si="3"/>
        <v>#N/A</v>
      </c>
      <c r="E35" s="25" t="e">
        <f t="shared" si="4"/>
        <v>#N/A</v>
      </c>
    </row>
    <row r="36" spans="1:5" x14ac:dyDescent="0.25">
      <c r="A36" s="35">
        <f t="shared" si="1"/>
        <v>4.7999999999999989</v>
      </c>
      <c r="B36" s="29">
        <f t="shared" si="2"/>
        <v>0.13063385273675401</v>
      </c>
      <c r="C36" s="29">
        <f t="shared" si="0"/>
        <v>0.13063385273675401</v>
      </c>
      <c r="D36" s="25" t="e">
        <f t="shared" si="3"/>
        <v>#N/A</v>
      </c>
      <c r="E36" s="25" t="e">
        <f t="shared" si="4"/>
        <v>#N/A</v>
      </c>
    </row>
    <row r="37" spans="1:5" x14ac:dyDescent="0.25">
      <c r="A37" s="35">
        <f t="shared" si="1"/>
        <v>5.0999999999999988</v>
      </c>
      <c r="B37" s="29">
        <f t="shared" si="2"/>
        <v>0.12693150829312463</v>
      </c>
      <c r="C37" s="29">
        <f t="shared" si="0"/>
        <v>0.12693150829312463</v>
      </c>
      <c r="D37" s="25" t="e">
        <f t="shared" si="3"/>
        <v>#N/A</v>
      </c>
      <c r="E37" s="25" t="e">
        <f t="shared" si="4"/>
        <v>#N/A</v>
      </c>
    </row>
    <row r="38" spans="1:5" x14ac:dyDescent="0.25">
      <c r="A38" s="35">
        <f t="shared" si="1"/>
        <v>5.3999999999999986</v>
      </c>
      <c r="B38" s="29">
        <f t="shared" si="2"/>
        <v>0.12248204696819397</v>
      </c>
      <c r="C38" s="29">
        <f t="shared" si="0"/>
        <v>0.12248204696819397</v>
      </c>
      <c r="D38" s="25" t="e">
        <f t="shared" si="3"/>
        <v>#N/A</v>
      </c>
      <c r="E38" s="25" t="e">
        <f t="shared" si="4"/>
        <v>#N/A</v>
      </c>
    </row>
    <row r="39" spans="1:5" x14ac:dyDescent="0.25">
      <c r="A39" s="35">
        <f t="shared" si="1"/>
        <v>5.6999999999999984</v>
      </c>
      <c r="B39" s="29">
        <f t="shared" si="2"/>
        <v>0.11746012407646891</v>
      </c>
      <c r="C39" s="29">
        <f t="shared" si="0"/>
        <v>0.11746012407646891</v>
      </c>
      <c r="D39" s="25" t="e">
        <f t="shared" si="3"/>
        <v>#N/A</v>
      </c>
      <c r="E39" s="25" t="e">
        <f t="shared" si="4"/>
        <v>#N/A</v>
      </c>
    </row>
    <row r="40" spans="1:5" x14ac:dyDescent="0.25">
      <c r="A40" s="35">
        <f t="shared" si="1"/>
        <v>5.9999999999999982</v>
      </c>
      <c r="B40" s="29">
        <f t="shared" si="2"/>
        <v>0.11202090382769392</v>
      </c>
      <c r="C40" s="29">
        <f t="shared" si="0"/>
        <v>0.11202090382769392</v>
      </c>
      <c r="D40" s="25" t="e">
        <f t="shared" si="3"/>
        <v>#N/A</v>
      </c>
      <c r="E40" s="25" t="e">
        <f t="shared" si="4"/>
        <v>#N/A</v>
      </c>
    </row>
    <row r="41" spans="1:5" x14ac:dyDescent="0.25">
      <c r="A41" s="35">
        <f t="shared" si="1"/>
        <v>6.299999999999998</v>
      </c>
      <c r="B41" s="29">
        <f t="shared" si="2"/>
        <v>0.10630005720955159</v>
      </c>
      <c r="C41" s="29">
        <f t="shared" si="0"/>
        <v>0.10630005720955159</v>
      </c>
      <c r="D41" s="25" t="e">
        <f t="shared" si="3"/>
        <v>#N/A</v>
      </c>
      <c r="E41" s="25" t="e">
        <f t="shared" si="4"/>
        <v>#N/A</v>
      </c>
    </row>
    <row r="42" spans="1:5" x14ac:dyDescent="0.25">
      <c r="A42" s="35">
        <f t="shared" si="1"/>
        <v>6.5999999999999979</v>
      </c>
      <c r="B42" s="29">
        <f t="shared" si="2"/>
        <v>0.10041442324987597</v>
      </c>
      <c r="C42" s="29">
        <f t="shared" si="0"/>
        <v>0.10041442324987597</v>
      </c>
      <c r="D42" s="25" t="e">
        <f t="shared" si="3"/>
        <v>#N/A</v>
      </c>
      <c r="E42" s="25" t="e">
        <f t="shared" si="4"/>
        <v>#N/A</v>
      </c>
    </row>
    <row r="43" spans="1:5" x14ac:dyDescent="0.25">
      <c r="A43" s="35">
        <f t="shared" si="1"/>
        <v>6.8999999999999977</v>
      </c>
      <c r="B43" s="29">
        <f t="shared" si="2"/>
        <v>9.4463109247488491E-2</v>
      </c>
      <c r="C43" s="29">
        <f t="shared" si="0"/>
        <v>9.4463109247488491E-2</v>
      </c>
      <c r="D43" s="25" t="e">
        <f t="shared" si="3"/>
        <v>#N/A</v>
      </c>
      <c r="E43" s="25" t="e">
        <f t="shared" si="4"/>
        <v>#N/A</v>
      </c>
    </row>
    <row r="44" spans="1:5" x14ac:dyDescent="0.25">
      <c r="A44" s="35">
        <f t="shared" si="1"/>
        <v>7.1999999999999975</v>
      </c>
      <c r="B44" s="29">
        <f t="shared" si="2"/>
        <v>8.8528860729227957E-2</v>
      </c>
      <c r="C44" s="29">
        <f t="shared" si="0"/>
        <v>8.8528860729227957E-2</v>
      </c>
      <c r="D44" s="25" t="e">
        <f t="shared" si="3"/>
        <v>#N/A</v>
      </c>
      <c r="E44" s="25" t="e">
        <f t="shared" si="4"/>
        <v>#N/A</v>
      </c>
    </row>
    <row r="45" spans="1:5" x14ac:dyDescent="0.25">
      <c r="A45" s="35">
        <f t="shared" si="1"/>
        <v>7.4999999999999973</v>
      </c>
      <c r="B45" s="29">
        <f t="shared" si="2"/>
        <v>8.2679575275032086E-2</v>
      </c>
      <c r="C45" s="29">
        <f t="shared" si="0"/>
        <v>8.2679575275032086E-2</v>
      </c>
      <c r="D45" s="25" t="e">
        <f t="shared" si="3"/>
        <v>#N/A</v>
      </c>
      <c r="E45" s="25" t="e">
        <f t="shared" si="4"/>
        <v>#N/A</v>
      </c>
    </row>
    <row r="46" spans="1:5" x14ac:dyDescent="0.25">
      <c r="A46" s="35">
        <f t="shared" si="1"/>
        <v>7.7999999999999972</v>
      </c>
      <c r="B46" s="29">
        <f t="shared" si="2"/>
        <v>7.6969868272671244E-2</v>
      </c>
      <c r="C46" s="29">
        <f t="shared" si="0"/>
        <v>7.6969868272671244E-2</v>
      </c>
      <c r="D46" s="25" t="e">
        <f t="shared" si="3"/>
        <v>#N/A</v>
      </c>
      <c r="E46" s="25" t="e">
        <f t="shared" si="4"/>
        <v>#N/A</v>
      </c>
    </row>
    <row r="47" spans="1:5" x14ac:dyDescent="0.25">
      <c r="A47" s="35">
        <f t="shared" si="1"/>
        <v>8.0999999999999979</v>
      </c>
      <c r="B47" s="29">
        <f t="shared" si="2"/>
        <v>7.1442625006073124E-2</v>
      </c>
      <c r="C47" s="29">
        <f t="shared" si="0"/>
        <v>7.1442625006073124E-2</v>
      </c>
      <c r="D47" s="25" t="e">
        <f t="shared" si="3"/>
        <v>#N/A</v>
      </c>
      <c r="E47" s="25" t="e">
        <f t="shared" si="4"/>
        <v>#N/A</v>
      </c>
    </row>
    <row r="48" spans="1:5" x14ac:dyDescent="0.25">
      <c r="A48" s="35">
        <f t="shared" si="1"/>
        <v>8.3999999999999986</v>
      </c>
      <c r="B48" s="29">
        <f t="shared" si="2"/>
        <v>6.6130493778306709E-2</v>
      </c>
      <c r="C48" s="29">
        <f t="shared" si="0"/>
        <v>6.6130493778306709E-2</v>
      </c>
      <c r="D48" s="25" t="e">
        <f t="shared" si="3"/>
        <v>#N/A</v>
      </c>
      <c r="E48" s="25" t="e">
        <f t="shared" si="4"/>
        <v>#N/A</v>
      </c>
    </row>
    <row r="49" spans="1:5" x14ac:dyDescent="0.25">
      <c r="A49" s="35">
        <f t="shared" si="1"/>
        <v>8.6999999999999993</v>
      </c>
      <c r="B49" s="29">
        <f t="shared" si="2"/>
        <v>6.1057290263532613E-2</v>
      </c>
      <c r="C49" s="29">
        <f t="shared" si="0"/>
        <v>6.1057290263532613E-2</v>
      </c>
      <c r="D49" s="25" t="e">
        <f t="shared" si="3"/>
        <v>#N/A</v>
      </c>
      <c r="E49" s="25" t="e">
        <f t="shared" si="4"/>
        <v>#N/A</v>
      </c>
    </row>
    <row r="50" spans="1:5" x14ac:dyDescent="0.25">
      <c r="A50" s="35">
        <f t="shared" si="1"/>
        <v>9</v>
      </c>
      <c r="B50" s="29">
        <f t="shared" si="2"/>
        <v>5.6239294974851674E-2</v>
      </c>
      <c r="C50" s="29">
        <f t="shared" si="0"/>
        <v>5.6239294974851674E-2</v>
      </c>
      <c r="D50" s="25" t="e">
        <f t="shared" si="3"/>
        <v>#N/A</v>
      </c>
      <c r="E50" s="25" t="e">
        <f t="shared" si="4"/>
        <v>#N/A</v>
      </c>
    </row>
    <row r="51" spans="1:5" x14ac:dyDescent="0.25">
      <c r="A51" s="35">
        <f t="shared" si="1"/>
        <v>9.3000000000000007</v>
      </c>
      <c r="B51" s="29">
        <f t="shared" si="2"/>
        <v>5.1686434435794237E-2</v>
      </c>
      <c r="C51" s="29">
        <f t="shared" si="0"/>
        <v>5.1686434435794237E-2</v>
      </c>
      <c r="D51" s="25" t="e">
        <f t="shared" si="3"/>
        <v>#N/A</v>
      </c>
      <c r="E51" s="25" t="e">
        <f t="shared" si="4"/>
        <v>#N/A</v>
      </c>
    </row>
    <row r="52" spans="1:5" x14ac:dyDescent="0.25">
      <c r="A52" s="35">
        <f t="shared" si="1"/>
        <v>9.6000000000000014</v>
      </c>
      <c r="B52" s="29">
        <f t="shared" si="2"/>
        <v>4.7403343002355366E-2</v>
      </c>
      <c r="C52" s="29">
        <f t="shared" ref="C52:C83" si="5">IF(AND(A52&gt;=$C$12,A52&lt;=$C$13),_xlfn.CHISQ.DIST(A52,$B$7,FALSE),NA())</f>
        <v>4.7403343002355366E-2</v>
      </c>
      <c r="D52" s="25" t="e">
        <f t="shared" si="3"/>
        <v>#N/A</v>
      </c>
      <c r="E52" s="25" t="e">
        <f t="shared" si="4"/>
        <v>#N/A</v>
      </c>
    </row>
    <row r="53" spans="1:5" x14ac:dyDescent="0.25">
      <c r="A53" s="35">
        <f t="shared" ref="A53:A84" si="6">A52+$B$7/$A$18</f>
        <v>9.9000000000000021</v>
      </c>
      <c r="B53" s="29">
        <f t="shared" si="2"/>
        <v>4.3390306821024863E-2</v>
      </c>
      <c r="C53" s="29">
        <f t="shared" si="5"/>
        <v>4.3390306821024863E-2</v>
      </c>
      <c r="D53" s="25" t="e">
        <f t="shared" si="3"/>
        <v>#N/A</v>
      </c>
      <c r="E53" s="25" t="e">
        <f t="shared" si="4"/>
        <v>#N/A</v>
      </c>
    </row>
    <row r="54" spans="1:5" x14ac:dyDescent="0.25">
      <c r="A54" s="35">
        <f t="shared" si="6"/>
        <v>10.200000000000003</v>
      </c>
      <c r="B54" s="29">
        <f t="shared" si="2"/>
        <v>3.9644094542265397E-2</v>
      </c>
      <c r="C54" s="29">
        <f t="shared" si="5"/>
        <v>3.9644094542265397E-2</v>
      </c>
      <c r="D54" s="25" t="e">
        <f t="shared" si="3"/>
        <v>#N/A</v>
      </c>
      <c r="E54" s="25" t="e">
        <f t="shared" si="4"/>
        <v>#N/A</v>
      </c>
    </row>
    <row r="55" spans="1:5" x14ac:dyDescent="0.25">
      <c r="A55" s="35">
        <f t="shared" si="6"/>
        <v>10.500000000000004</v>
      </c>
      <c r="B55" s="29">
        <f t="shared" si="2"/>
        <v>3.6158681469359182E-2</v>
      </c>
      <c r="C55" s="29">
        <f t="shared" si="5"/>
        <v>3.6158681469359182E-2</v>
      </c>
      <c r="D55" s="25" t="e">
        <f t="shared" si="3"/>
        <v>#N/A</v>
      </c>
      <c r="E55" s="25" t="e">
        <f t="shared" si="4"/>
        <v>#N/A</v>
      </c>
    </row>
    <row r="56" spans="1:5" x14ac:dyDescent="0.25">
      <c r="A56" s="35">
        <f t="shared" si="6"/>
        <v>10.800000000000004</v>
      </c>
      <c r="B56" s="29">
        <f t="shared" si="2"/>
        <v>3.2925875071646307E-2</v>
      </c>
      <c r="C56" s="29">
        <f t="shared" si="5"/>
        <v>3.2925875071646307E-2</v>
      </c>
      <c r="D56" s="25" t="e">
        <f t="shared" si="3"/>
        <v>#N/A</v>
      </c>
      <c r="E56" s="25" t="e">
        <f t="shared" si="4"/>
        <v>#N/A</v>
      </c>
    </row>
    <row r="57" spans="1:5" x14ac:dyDescent="0.25">
      <c r="A57" s="35">
        <f t="shared" si="6"/>
        <v>11.100000000000005</v>
      </c>
      <c r="B57" s="29">
        <f t="shared" si="2"/>
        <v>2.993585043554332E-2</v>
      </c>
      <c r="C57" s="29">
        <f t="shared" si="5"/>
        <v>2.993585043554332E-2</v>
      </c>
      <c r="D57" s="25" t="e">
        <f t="shared" si="3"/>
        <v>#N/A</v>
      </c>
      <c r="E57" s="25" t="e">
        <f t="shared" si="4"/>
        <v>#N/A</v>
      </c>
    </row>
    <row r="58" spans="1:5" x14ac:dyDescent="0.25">
      <c r="A58" s="35">
        <f t="shared" si="6"/>
        <v>11.400000000000006</v>
      </c>
      <c r="B58" s="29">
        <f t="shared" si="2"/>
        <v>2.7177604428310367E-2</v>
      </c>
      <c r="C58" s="29">
        <f t="shared" si="5"/>
        <v>2.7177604428310367E-2</v>
      </c>
      <c r="D58" s="25" t="e">
        <f t="shared" si="3"/>
        <v>#N/A</v>
      </c>
      <c r="E58" s="25" t="e">
        <f t="shared" si="4"/>
        <v>#N/A</v>
      </c>
    </row>
    <row r="59" spans="1:5" x14ac:dyDescent="0.25">
      <c r="A59" s="35">
        <f t="shared" si="6"/>
        <v>11.700000000000006</v>
      </c>
      <c r="B59" s="29">
        <f t="shared" si="2"/>
        <v>2.4639337234418673E-2</v>
      </c>
      <c r="C59" s="29">
        <f t="shared" si="5"/>
        <v>2.4639337234418673E-2</v>
      </c>
      <c r="D59" s="25" t="e">
        <f t="shared" si="3"/>
        <v>#N/A</v>
      </c>
      <c r="E59" s="25" t="e">
        <f t="shared" si="4"/>
        <v>#N/A</v>
      </c>
    </row>
    <row r="60" spans="1:5" x14ac:dyDescent="0.25">
      <c r="A60" s="35">
        <f t="shared" si="6"/>
        <v>12.000000000000007</v>
      </c>
      <c r="B60" s="29">
        <f t="shared" si="2"/>
        <v>2.2308769589997172E-2</v>
      </c>
      <c r="C60" s="29">
        <f t="shared" si="5"/>
        <v>2.2308769589997172E-2</v>
      </c>
      <c r="D60" s="25" t="e">
        <f t="shared" si="3"/>
        <v>#N/A</v>
      </c>
      <c r="E60" s="25" t="e">
        <f t="shared" si="4"/>
        <v>#N/A</v>
      </c>
    </row>
    <row r="61" spans="1:5" x14ac:dyDescent="0.25">
      <c r="A61" s="35">
        <f t="shared" si="6"/>
        <v>12.300000000000008</v>
      </c>
      <c r="B61" s="29">
        <f t="shared" si="2"/>
        <v>2.0173403561812756E-2</v>
      </c>
      <c r="C61" s="29">
        <f t="shared" si="5"/>
        <v>2.0173403561812756E-2</v>
      </c>
      <c r="D61" s="25" t="e">
        <f t="shared" si="3"/>
        <v>#N/A</v>
      </c>
      <c r="E61" s="25" t="e">
        <f t="shared" si="4"/>
        <v>#N/A</v>
      </c>
    </row>
    <row r="62" spans="1:5" x14ac:dyDescent="0.25">
      <c r="A62" s="35">
        <f t="shared" si="6"/>
        <v>12.600000000000009</v>
      </c>
      <c r="B62" s="29">
        <f t="shared" si="2"/>
        <v>1.8220734150069275E-2</v>
      </c>
      <c r="C62" s="29">
        <f t="shared" si="5"/>
        <v>1.8220734150069275E-2</v>
      </c>
      <c r="D62" s="25" t="e">
        <f t="shared" si="3"/>
        <v>#N/A</v>
      </c>
      <c r="E62" s="25" t="e">
        <f t="shared" si="4"/>
        <v>#N/A</v>
      </c>
    </row>
    <row r="63" spans="1:5" x14ac:dyDescent="0.25">
      <c r="A63" s="35">
        <f t="shared" si="6"/>
        <v>12.900000000000009</v>
      </c>
      <c r="B63" s="29">
        <f t="shared" si="2"/>
        <v>1.6438418381212069E-2</v>
      </c>
      <c r="C63" s="29">
        <f t="shared" si="5"/>
        <v>1.6438418381212069E-2</v>
      </c>
      <c r="D63" s="25" t="e">
        <f t="shared" si="3"/>
        <v>#N/A</v>
      </c>
      <c r="E63" s="25" t="e">
        <f t="shared" si="4"/>
        <v>#N/A</v>
      </c>
    </row>
    <row r="64" spans="1:5" x14ac:dyDescent="0.25">
      <c r="A64" s="35">
        <f t="shared" si="6"/>
        <v>13.20000000000001</v>
      </c>
      <c r="B64" s="29">
        <f t="shared" si="2"/>
        <v>1.4814407928896508E-2</v>
      </c>
      <c r="C64" s="29">
        <f t="shared" si="5"/>
        <v>1.4814407928896508E-2</v>
      </c>
      <c r="D64" s="25" t="e">
        <f t="shared" si="3"/>
        <v>#N/A</v>
      </c>
      <c r="E64" s="25" t="e">
        <f t="shared" si="4"/>
        <v>#N/A</v>
      </c>
    </row>
    <row r="65" spans="1:5" x14ac:dyDescent="0.25">
      <c r="A65" s="35">
        <f t="shared" si="6"/>
        <v>13.500000000000011</v>
      </c>
      <c r="B65" s="29">
        <f t="shared" si="2"/>
        <v>1.3337050680574421E-2</v>
      </c>
      <c r="C65" s="29">
        <f t="shared" si="5"/>
        <v>1.3337050680574421E-2</v>
      </c>
      <c r="D65" s="25" t="e">
        <f t="shared" si="3"/>
        <v>#N/A</v>
      </c>
      <c r="E65" s="25" t="e">
        <f t="shared" si="4"/>
        <v>#N/A</v>
      </c>
    </row>
    <row r="66" spans="1:5" x14ac:dyDescent="0.25">
      <c r="A66" s="35">
        <f t="shared" si="6"/>
        <v>13.800000000000011</v>
      </c>
      <c r="B66" s="29">
        <f t="shared" si="2"/>
        <v>1.199516606924985E-2</v>
      </c>
      <c r="C66" s="29">
        <f t="shared" si="5"/>
        <v>1.199516606924985E-2</v>
      </c>
      <c r="D66" s="25" t="e">
        <f t="shared" si="3"/>
        <v>#N/A</v>
      </c>
      <c r="E66" s="25" t="e">
        <f t="shared" si="4"/>
        <v>#N/A</v>
      </c>
    </row>
    <row r="67" spans="1:5" x14ac:dyDescent="0.25">
      <c r="A67" s="35">
        <f t="shared" si="6"/>
        <v>14.100000000000012</v>
      </c>
      <c r="B67" s="29">
        <f t="shared" si="2"/>
        <v>1.0778098425137776E-2</v>
      </c>
      <c r="C67" s="29">
        <f t="shared" si="5"/>
        <v>1.0778098425137776E-2</v>
      </c>
      <c r="D67" s="25" t="e">
        <f t="shared" si="3"/>
        <v>#N/A</v>
      </c>
      <c r="E67" s="25" t="e">
        <f t="shared" si="4"/>
        <v>#N/A</v>
      </c>
    </row>
    <row r="68" spans="1:5" x14ac:dyDescent="0.25">
      <c r="A68" s="35">
        <f t="shared" si="6"/>
        <v>14.400000000000013</v>
      </c>
      <c r="B68" s="29">
        <f t="shared" si="2"/>
        <v>9.6757520765617232E-3</v>
      </c>
      <c r="C68" s="29">
        <f t="shared" si="5"/>
        <v>9.6757520765617232E-3</v>
      </c>
      <c r="D68" s="25" t="e">
        <f t="shared" si="3"/>
        <v>#N/A</v>
      </c>
      <c r="E68" s="25">
        <f t="shared" si="4"/>
        <v>0</v>
      </c>
    </row>
    <row r="69" spans="1:5" x14ac:dyDescent="0.25">
      <c r="A69" s="35">
        <f t="shared" si="6"/>
        <v>14.700000000000014</v>
      </c>
      <c r="B69" s="29">
        <f t="shared" si="2"/>
        <v>8.6786114468269844E-3</v>
      </c>
      <c r="C69" s="29" t="e">
        <f t="shared" si="5"/>
        <v>#N/A</v>
      </c>
      <c r="D69" s="25" t="e">
        <f t="shared" si="3"/>
        <v>#N/A</v>
      </c>
      <c r="E69" s="25" t="e">
        <f t="shared" si="4"/>
        <v>#N/A</v>
      </c>
    </row>
    <row r="70" spans="1:5" x14ac:dyDescent="0.25">
      <c r="A70" s="35">
        <f t="shared" si="6"/>
        <v>15.000000000000014</v>
      </c>
      <c r="B70" s="29">
        <f t="shared" si="2"/>
        <v>7.7777489552038693E-3</v>
      </c>
      <c r="C70" s="29" t="e">
        <f t="shared" si="5"/>
        <v>#N/A</v>
      </c>
      <c r="D70" s="25" t="e">
        <f t="shared" si="3"/>
        <v>#N/A</v>
      </c>
      <c r="E70" s="25" t="e">
        <f t="shared" si="4"/>
        <v>#N/A</v>
      </c>
    </row>
    <row r="71" spans="1:5" x14ac:dyDescent="0.25">
      <c r="A71" s="35">
        <f t="shared" si="6"/>
        <v>15.300000000000015</v>
      </c>
      <c r="B71" s="29">
        <f t="shared" si="2"/>
        <v>6.9648231351764041E-3</v>
      </c>
      <c r="C71" s="29" t="e">
        <f t="shared" si="5"/>
        <v>#N/A</v>
      </c>
      <c r="D71" s="25" t="e">
        <f t="shared" si="3"/>
        <v>#N/A</v>
      </c>
      <c r="E71" s="25" t="e">
        <f t="shared" si="4"/>
        <v>#N/A</v>
      </c>
    </row>
    <row r="72" spans="1:5" x14ac:dyDescent="0.25">
      <c r="A72" s="35">
        <f t="shared" si="6"/>
        <v>15.600000000000016</v>
      </c>
      <c r="B72" s="29">
        <f t="shared" si="2"/>
        <v>6.2320690302825185E-3</v>
      </c>
      <c r="C72" s="29" t="e">
        <f t="shared" si="5"/>
        <v>#N/A</v>
      </c>
      <c r="D72" s="25" t="e">
        <f t="shared" si="3"/>
        <v>#N/A</v>
      </c>
      <c r="E72" s="25" t="e">
        <f t="shared" si="4"/>
        <v>#N/A</v>
      </c>
    </row>
    <row r="73" spans="1:5" x14ac:dyDescent="0.25">
      <c r="A73" s="35">
        <f t="shared" si="6"/>
        <v>15.900000000000016</v>
      </c>
      <c r="B73" s="29">
        <f t="shared" si="2"/>
        <v>5.5722826149792997E-3</v>
      </c>
      <c r="C73" s="29" t="e">
        <f t="shared" si="5"/>
        <v>#N/A</v>
      </c>
      <c r="D73" s="25" t="e">
        <f t="shared" si="3"/>
        <v>#N/A</v>
      </c>
      <c r="E73" s="25" t="e">
        <f t="shared" si="4"/>
        <v>#N/A</v>
      </c>
    </row>
    <row r="74" spans="1:5" x14ac:dyDescent="0.25">
      <c r="A74" s="35">
        <f t="shared" si="6"/>
        <v>16.200000000000017</v>
      </c>
      <c r="B74" s="29">
        <f t="shared" si="2"/>
        <v>4.978800712338579E-3</v>
      </c>
      <c r="C74" s="29" t="e">
        <f t="shared" si="5"/>
        <v>#N/A</v>
      </c>
      <c r="D74" s="25" t="e">
        <f t="shared" si="3"/>
        <v>#N/A</v>
      </c>
      <c r="E74" s="25" t="e">
        <f t="shared" si="4"/>
        <v>#N/A</v>
      </c>
    </row>
    <row r="75" spans="1:5" x14ac:dyDescent="0.25">
      <c r="A75" s="35">
        <f t="shared" si="6"/>
        <v>16.500000000000018</v>
      </c>
      <c r="B75" s="29">
        <f t="shared" si="2"/>
        <v>4.4454776390861588E-3</v>
      </c>
      <c r="C75" s="29" t="e">
        <f t="shared" si="5"/>
        <v>#N/A</v>
      </c>
      <c r="D75" s="25" t="e">
        <f t="shared" si="3"/>
        <v>#N/A</v>
      </c>
      <c r="E75" s="25" t="e">
        <f t="shared" si="4"/>
        <v>#N/A</v>
      </c>
    </row>
    <row r="76" spans="1:5" x14ac:dyDescent="0.25">
      <c r="A76" s="35">
        <f t="shared" si="6"/>
        <v>16.800000000000018</v>
      </c>
      <c r="B76" s="29">
        <f t="shared" si="2"/>
        <v>3.9666595985148557E-3</v>
      </c>
      <c r="C76" s="29" t="e">
        <f t="shared" si="5"/>
        <v>#N/A</v>
      </c>
      <c r="D76" s="25" t="e">
        <f t="shared" si="3"/>
        <v>#N/A</v>
      </c>
      <c r="E76" s="25" t="e">
        <f t="shared" si="4"/>
        <v>#N/A</v>
      </c>
    </row>
    <row r="77" spans="1:5" x14ac:dyDescent="0.25">
      <c r="A77" s="35">
        <f t="shared" si="6"/>
        <v>17.100000000000019</v>
      </c>
      <c r="B77" s="29">
        <f t="shared" si="2"/>
        <v>3.5371576601113662E-3</v>
      </c>
      <c r="C77" s="29" t="e">
        <f t="shared" si="5"/>
        <v>#N/A</v>
      </c>
      <c r="D77" s="25" t="e">
        <f t="shared" si="3"/>
        <v>#N/A</v>
      </c>
      <c r="E77" s="25" t="e">
        <f t="shared" si="4"/>
        <v>#N/A</v>
      </c>
    </row>
    <row r="78" spans="1:5" x14ac:dyDescent="0.25">
      <c r="A78" s="35">
        <f t="shared" si="6"/>
        <v>17.40000000000002</v>
      </c>
      <c r="B78" s="29">
        <f t="shared" si="2"/>
        <v>3.1522200084134707E-3</v>
      </c>
      <c r="C78" s="29" t="e">
        <f t="shared" si="5"/>
        <v>#N/A</v>
      </c>
      <c r="D78" s="25" t="e">
        <f t="shared" si="3"/>
        <v>#N/A</v>
      </c>
      <c r="E78" s="25" t="e">
        <f t="shared" si="4"/>
        <v>#N/A</v>
      </c>
    </row>
    <row r="79" spans="1:5" x14ac:dyDescent="0.25">
      <c r="A79" s="35">
        <f t="shared" si="6"/>
        <v>17.700000000000021</v>
      </c>
      <c r="B79" s="29">
        <f t="shared" si="2"/>
        <v>2.8075040098749717E-3</v>
      </c>
      <c r="C79" s="29" t="e">
        <f t="shared" si="5"/>
        <v>#N/A</v>
      </c>
      <c r="D79" s="25" t="e">
        <f t="shared" si="3"/>
        <v>#N/A</v>
      </c>
      <c r="E79" s="25" t="e">
        <f t="shared" si="4"/>
        <v>#N/A</v>
      </c>
    </row>
    <row r="80" spans="1:5" x14ac:dyDescent="0.25">
      <c r="A80" s="35">
        <f t="shared" si="6"/>
        <v>18.000000000000021</v>
      </c>
      <c r="B80" s="29">
        <f t="shared" si="2"/>
        <v>2.4990485327552412E-3</v>
      </c>
      <c r="C80" s="29" t="e">
        <f t="shared" si="5"/>
        <v>#N/A</v>
      </c>
      <c r="D80" s="25" t="e">
        <f t="shared" si="3"/>
        <v>#N/A</v>
      </c>
      <c r="E80" s="25" t="e">
        <f t="shared" si="4"/>
        <v>#N/A</v>
      </c>
    </row>
    <row r="81" spans="1:5" x14ac:dyDescent="0.25">
      <c r="A81" s="35">
        <f t="shared" si="6"/>
        <v>18.300000000000022</v>
      </c>
      <c r="B81" s="29">
        <f t="shared" si="2"/>
        <v>2.223246858860081E-3</v>
      </c>
      <c r="C81" s="29" t="e">
        <f t="shared" si="5"/>
        <v>#N/A</v>
      </c>
      <c r="D81" s="25" t="e">
        <f t="shared" si="3"/>
        <v>#N/A</v>
      </c>
      <c r="E81" s="25" t="e">
        <f t="shared" si="4"/>
        <v>#N/A</v>
      </c>
    </row>
    <row r="82" spans="1:5" x14ac:dyDescent="0.25">
      <c r="A82" s="35">
        <f t="shared" si="6"/>
        <v>18.600000000000023</v>
      </c>
      <c r="B82" s="29">
        <f t="shared" si="2"/>
        <v>1.9768204451367853E-3</v>
      </c>
      <c r="C82" s="29" t="e">
        <f t="shared" si="5"/>
        <v>#N/A</v>
      </c>
      <c r="D82" s="25" t="e">
        <f t="shared" si="3"/>
        <v>#N/A</v>
      </c>
      <c r="E82" s="25" t="e">
        <f t="shared" si="4"/>
        <v>#N/A</v>
      </c>
    </row>
    <row r="83" spans="1:5" x14ac:dyDescent="0.25">
      <c r="A83" s="35">
        <f t="shared" si="6"/>
        <v>18.900000000000023</v>
      </c>
      <c r="B83" s="29">
        <f t="shared" si="2"/>
        <v>1.756793725671095E-3</v>
      </c>
      <c r="C83" s="29" t="e">
        <f t="shared" si="5"/>
        <v>#N/A</v>
      </c>
      <c r="D83" s="25" t="e">
        <f t="shared" si="3"/>
        <v>#N/A</v>
      </c>
      <c r="E83" s="25" t="e">
        <f t="shared" si="4"/>
        <v>#N/A</v>
      </c>
    </row>
    <row r="84" spans="1:5" x14ac:dyDescent="0.25">
      <c r="A84" s="35">
        <f t="shared" si="6"/>
        <v>19.200000000000024</v>
      </c>
      <c r="B84" s="29">
        <f t="shared" si="2"/>
        <v>1.5604700887492595E-3</v>
      </c>
      <c r="C84" s="29" t="e">
        <f t="shared" ref="C84:C90" si="7">IF(AND(A84&gt;=$C$12,A84&lt;=$C$13),_xlfn.CHISQ.DIST(A84,$B$7,FALSE),NA())</f>
        <v>#N/A</v>
      </c>
      <c r="D84" s="25" t="e">
        <f t="shared" si="3"/>
        <v>#N/A</v>
      </c>
      <c r="E84" s="25" t="e">
        <f t="shared" si="4"/>
        <v>#N/A</v>
      </c>
    </row>
    <row r="85" spans="1:5" x14ac:dyDescent="0.25">
      <c r="A85" s="35">
        <f t="shared" ref="A85:A90" si="8">A84+$B$7/$A$18</f>
        <v>19.500000000000025</v>
      </c>
      <c r="B85" s="29">
        <f t="shared" ref="B85:B90" si="9">_xlfn.CHISQ.DIST(A85,$B$7,FALSE)</f>
        <v>1.3854091177289154E-3</v>
      </c>
      <c r="C85" s="29" t="e">
        <f t="shared" si="7"/>
        <v>#N/A</v>
      </c>
      <c r="D85" s="25" t="e">
        <f t="shared" ref="D85:D90" si="10">IF(AND(ISNA(C84),ISNUMBER(C85)),0,NA())</f>
        <v>#N/A</v>
      </c>
      <c r="E85" s="25" t="e">
        <f t="shared" ref="E85:E90" si="11">IF(AND(ISNA(C86),ISNUMBER(C85)),0,NA())</f>
        <v>#N/A</v>
      </c>
    </row>
    <row r="86" spans="1:5" x14ac:dyDescent="0.25">
      <c r="A86" s="35">
        <f t="shared" si="8"/>
        <v>19.800000000000026</v>
      </c>
      <c r="B86" s="29">
        <f t="shared" si="9"/>
        <v>1.2294051470814237E-3</v>
      </c>
      <c r="C86" s="29" t="e">
        <f t="shared" si="7"/>
        <v>#N/A</v>
      </c>
      <c r="D86" s="25" t="e">
        <f t="shared" si="10"/>
        <v>#N/A</v>
      </c>
      <c r="E86" s="25" t="e">
        <f t="shared" si="11"/>
        <v>#N/A</v>
      </c>
    </row>
    <row r="87" spans="1:5" x14ac:dyDescent="0.25">
      <c r="A87" s="35">
        <f t="shared" si="8"/>
        <v>20.100000000000026</v>
      </c>
      <c r="B87" s="29">
        <f t="shared" si="9"/>
        <v>1.0904671548667697E-3</v>
      </c>
      <c r="C87" s="29" t="e">
        <f t="shared" si="7"/>
        <v>#N/A</v>
      </c>
      <c r="D87" s="25" t="e">
        <f t="shared" si="10"/>
        <v>#N/A</v>
      </c>
      <c r="E87" s="25" t="e">
        <f t="shared" si="11"/>
        <v>#N/A</v>
      </c>
    </row>
    <row r="88" spans="1:5" x14ac:dyDescent="0.25">
      <c r="A88" s="35">
        <f t="shared" si="8"/>
        <v>20.400000000000027</v>
      </c>
      <c r="B88" s="29">
        <f t="shared" si="9"/>
        <v>9.6679998897412521E-4</v>
      </c>
      <c r="C88" s="29" t="e">
        <f t="shared" si="7"/>
        <v>#N/A</v>
      </c>
      <c r="D88" s="25" t="e">
        <f t="shared" si="10"/>
        <v>#N/A</v>
      </c>
      <c r="E88" s="25" t="e">
        <f t="shared" si="11"/>
        <v>#N/A</v>
      </c>
    </row>
    <row r="89" spans="1:5" x14ac:dyDescent="0.25">
      <c r="A89" s="35">
        <f t="shared" si="8"/>
        <v>20.700000000000028</v>
      </c>
      <c r="B89" s="29">
        <f t="shared" si="9"/>
        <v>8.5678690574011887E-4</v>
      </c>
      <c r="C89" s="29" t="e">
        <f t="shared" si="7"/>
        <v>#N/A</v>
      </c>
      <c r="D89" s="25" t="e">
        <f t="shared" si="10"/>
        <v>#N/A</v>
      </c>
      <c r="E89" s="25" t="e">
        <f t="shared" si="11"/>
        <v>#N/A</v>
      </c>
    </row>
    <row r="90" spans="1:5" x14ac:dyDescent="0.25">
      <c r="A90" s="35">
        <f t="shared" si="8"/>
        <v>21.000000000000028</v>
      </c>
      <c r="B90" s="29">
        <f t="shared" si="9"/>
        <v>7.5897338520239757E-4</v>
      </c>
      <c r="C90" s="29" t="e">
        <f t="shared" si="7"/>
        <v>#N/A</v>
      </c>
      <c r="D90" s="25" t="e">
        <f t="shared" si="10"/>
        <v>#N/A</v>
      </c>
      <c r="E90" s="25" t="e">
        <f t="shared" si="11"/>
        <v>#N/A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O2" sqref="O2"/>
    </sheetView>
  </sheetViews>
  <sheetFormatPr defaultRowHeight="12.75" x14ac:dyDescent="0.2"/>
  <cols>
    <col min="1" max="1" width="17.85546875" style="7" customWidth="1"/>
    <col min="2" max="2" width="11.5703125" style="7" customWidth="1"/>
    <col min="3" max="3" width="7.85546875" style="7" customWidth="1"/>
    <col min="4" max="4" width="13.5703125" style="7" customWidth="1"/>
    <col min="5" max="5" width="9.5703125" style="7" bestFit="1" customWidth="1"/>
    <col min="6" max="6" width="10.7109375" style="7" customWidth="1"/>
    <col min="7" max="7" width="3.5703125" style="7" bestFit="1" customWidth="1"/>
    <col min="8" max="8" width="7.5703125" style="7" customWidth="1"/>
    <col min="9" max="9" width="9.5703125" style="7" bestFit="1" customWidth="1"/>
    <col min="10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5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9" t="s">
        <v>55</v>
      </c>
    </row>
    <row r="3" spans="1:15" ht="18.75" x14ac:dyDescent="0.2">
      <c r="A3" s="1" t="str">
        <f>Квантили!A3</f>
        <v>Доверительный интервал для оценки дисперсии в MS EXCEL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">
      <c r="A4" s="22" t="s">
        <v>41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.75" x14ac:dyDescent="0.25">
      <c r="A5" s="33" t="s">
        <v>27</v>
      </c>
      <c r="B5" s="8"/>
      <c r="C5" s="8"/>
      <c r="D5" s="8"/>
      <c r="E5" s="8"/>
      <c r="F5" s="8"/>
      <c r="G5" s="8"/>
    </row>
    <row r="6" spans="1:15" x14ac:dyDescent="0.2">
      <c r="A6" s="9" t="s">
        <v>6</v>
      </c>
      <c r="B6" s="9" t="s">
        <v>7</v>
      </c>
      <c r="C6" s="17"/>
      <c r="D6" s="23"/>
    </row>
    <row r="7" spans="1:15" x14ac:dyDescent="0.2">
      <c r="A7" s="10" t="s">
        <v>8</v>
      </c>
      <c r="B7" s="11">
        <v>0</v>
      </c>
      <c r="C7" s="7" t="s">
        <v>32</v>
      </c>
      <c r="D7" s="23"/>
    </row>
    <row r="8" spans="1:15" x14ac:dyDescent="0.2">
      <c r="A8" s="10" t="s">
        <v>9</v>
      </c>
      <c r="B8" s="11">
        <v>3</v>
      </c>
      <c r="C8" s="7" t="s">
        <v>33</v>
      </c>
      <c r="I8" s="16"/>
      <c r="J8" s="16"/>
      <c r="K8" s="16"/>
    </row>
    <row r="9" spans="1:15" x14ac:dyDescent="0.2">
      <c r="A9" s="10" t="s">
        <v>35</v>
      </c>
      <c r="B9" s="38">
        <f>B8^2</f>
        <v>9</v>
      </c>
      <c r="C9" s="7" t="s">
        <v>40</v>
      </c>
      <c r="H9" s="7" t="str">
        <f>"Выборка из распределения N("&amp;B7&amp;";"&amp;B8&amp;"). Доверительный интервал для Дисперсии. Уровень значимости "&amp;TEXT(B16,"0,00%")</f>
        <v>Выборка из распределения N(0;3). Доверительный интервал для Дисперсии. Уровень значимости 10,00%</v>
      </c>
      <c r="I9" s="16"/>
      <c r="J9" s="16"/>
      <c r="K9" s="16"/>
    </row>
    <row r="10" spans="1:15" x14ac:dyDescent="0.2">
      <c r="I10" s="16"/>
      <c r="J10" s="16"/>
      <c r="K10" s="16"/>
    </row>
    <row r="11" spans="1:15" x14ac:dyDescent="0.2">
      <c r="A11" s="12" t="s">
        <v>28</v>
      </c>
      <c r="B11" s="10">
        <f ca="1">COUNT(B25:B54)</f>
        <v>30</v>
      </c>
      <c r="I11" s="16"/>
      <c r="J11" s="16"/>
      <c r="K11" s="16"/>
    </row>
    <row r="12" spans="1:15" ht="38.25" x14ac:dyDescent="0.2">
      <c r="A12" s="12" t="s">
        <v>29</v>
      </c>
      <c r="B12" s="10">
        <f ca="1">B11-1</f>
        <v>29</v>
      </c>
      <c r="I12" s="16"/>
      <c r="J12" s="16"/>
      <c r="K12" s="16"/>
    </row>
    <row r="13" spans="1:15" ht="3.75" customHeight="1" x14ac:dyDescent="0.2">
      <c r="A13" s="15"/>
      <c r="B13" s="15"/>
      <c r="I13" s="16"/>
      <c r="J13" s="16"/>
      <c r="K13" s="16"/>
    </row>
    <row r="14" spans="1:15" ht="25.5" x14ac:dyDescent="0.2">
      <c r="A14" s="12" t="s">
        <v>34</v>
      </c>
      <c r="B14" s="20">
        <f ca="1">_xlfn.VAR.S(B25:B54)</f>
        <v>8.2695366844175791</v>
      </c>
      <c r="C14" s="15" t="s">
        <v>44</v>
      </c>
      <c r="I14" s="16"/>
      <c r="J14" s="16"/>
      <c r="K14" s="16"/>
    </row>
    <row r="15" spans="1:15" ht="5.25" customHeight="1" x14ac:dyDescent="0.2">
      <c r="C15" s="15"/>
      <c r="I15" s="16"/>
      <c r="J15" s="16"/>
      <c r="K15" s="16"/>
    </row>
    <row r="16" spans="1:15" ht="25.5" x14ac:dyDescent="0.2">
      <c r="A16" s="12" t="s">
        <v>22</v>
      </c>
      <c r="B16" s="30">
        <v>0.1</v>
      </c>
      <c r="I16" s="16"/>
      <c r="J16" s="16"/>
      <c r="K16" s="16"/>
    </row>
    <row r="17" spans="1:11" x14ac:dyDescent="0.2">
      <c r="A17" s="12" t="s">
        <v>25</v>
      </c>
      <c r="B17" s="37">
        <f>1-B16</f>
        <v>0.9</v>
      </c>
      <c r="D17" s="31" t="s">
        <v>13</v>
      </c>
    </row>
    <row r="19" spans="1:11" ht="38.25" x14ac:dyDescent="0.2">
      <c r="A19" s="12" t="s">
        <v>30</v>
      </c>
      <c r="B19" s="20">
        <f ca="1">_xlfn.CHISQ.INV.RT(B16/2,$B$12)</f>
        <v>42.556967804292682</v>
      </c>
      <c r="D19" s="44" t="s">
        <v>53</v>
      </c>
      <c r="E19" s="44" t="s">
        <v>14</v>
      </c>
      <c r="F19" s="45" t="s">
        <v>15</v>
      </c>
    </row>
    <row r="20" spans="1:11" ht="38.25" x14ac:dyDescent="0.2">
      <c r="A20" s="12" t="s">
        <v>31</v>
      </c>
      <c r="B20" s="20">
        <f ca="1">_xlfn.CHISQ.INV(B16/2,$B$12)</f>
        <v>17.70836618282458</v>
      </c>
      <c r="D20" s="10" t="s">
        <v>36</v>
      </c>
      <c r="E20" s="32">
        <f ca="1">$B$12*$B$14/B19</f>
        <v>5.6351891645795238</v>
      </c>
      <c r="F20" s="32">
        <f ca="1">$B$12*$B$14/B20</f>
        <v>13.542557307218376</v>
      </c>
    </row>
    <row r="21" spans="1:11" ht="25.5" x14ac:dyDescent="0.2">
      <c r="D21" s="12" t="s">
        <v>5</v>
      </c>
      <c r="E21" s="32">
        <f ca="1">SQRT(E20)</f>
        <v>2.3738553377532345</v>
      </c>
      <c r="F21" s="32">
        <f ca="1">SQRT(F20)</f>
        <v>3.6800213732012992</v>
      </c>
    </row>
    <row r="22" spans="1:11" x14ac:dyDescent="0.2">
      <c r="I22" s="13"/>
      <c r="J22" s="13"/>
      <c r="K22" s="13"/>
    </row>
    <row r="24" spans="1:11" ht="25.5" x14ac:dyDescent="0.2">
      <c r="A24" s="12" t="s">
        <v>12</v>
      </c>
      <c r="B24" s="12" t="s">
        <v>11</v>
      </c>
    </row>
    <row r="25" spans="1:11" x14ac:dyDescent="0.2">
      <c r="A25" s="10">
        <v>1</v>
      </c>
      <c r="B25" s="14">
        <f ca="1">_xlfn.NORM.INV(RAND(),$B$7,$B$8)</f>
        <v>1.5241702265414114</v>
      </c>
    </row>
    <row r="26" spans="1:11" x14ac:dyDescent="0.2">
      <c r="A26" s="10">
        <v>2</v>
      </c>
      <c r="B26" s="14">
        <f ca="1">_xlfn.NORM.INV(RAND(),$B$7,$B$8)</f>
        <v>2.1116509214767922</v>
      </c>
      <c r="H26" s="18" t="s">
        <v>38</v>
      </c>
      <c r="I26" s="18"/>
    </row>
    <row r="27" spans="1:11" x14ac:dyDescent="0.2">
      <c r="A27" s="10">
        <v>3</v>
      </c>
      <c r="B27" s="14">
        <f t="shared" ref="B27:B54" ca="1" si="0">_xlfn.NORM.INV(RAND(),$B$7,$B$8)</f>
        <v>4.7258012379305436E-2</v>
      </c>
      <c r="H27" s="7" t="s">
        <v>39</v>
      </c>
    </row>
    <row r="28" spans="1:11" x14ac:dyDescent="0.2">
      <c r="A28" s="10">
        <v>4</v>
      </c>
      <c r="B28" s="14">
        <f t="shared" ca="1" si="0"/>
        <v>2.8668305087678352</v>
      </c>
      <c r="H28" s="10" t="s">
        <v>16</v>
      </c>
      <c r="I28" s="10" t="s">
        <v>17</v>
      </c>
    </row>
    <row r="29" spans="1:11" x14ac:dyDescent="0.2">
      <c r="A29" s="10">
        <v>5</v>
      </c>
      <c r="B29" s="14">
        <f t="shared" ca="1" si="0"/>
        <v>0.29900726684987156</v>
      </c>
      <c r="H29" s="10">
        <f>B9</f>
        <v>9</v>
      </c>
      <c r="I29" s="10">
        <v>0</v>
      </c>
    </row>
    <row r="30" spans="1:11" x14ac:dyDescent="0.2">
      <c r="A30" s="10">
        <v>6</v>
      </c>
      <c r="B30" s="14">
        <f t="shared" ca="1" si="0"/>
        <v>-4.6583523553369179</v>
      </c>
      <c r="H30" s="10">
        <f>H29</f>
        <v>9</v>
      </c>
      <c r="I30" s="10">
        <v>1</v>
      </c>
    </row>
    <row r="31" spans="1:11" x14ac:dyDescent="0.2">
      <c r="A31" s="10">
        <v>7</v>
      </c>
      <c r="B31" s="14">
        <f t="shared" ca="1" si="0"/>
        <v>1.7929926289056102</v>
      </c>
    </row>
    <row r="32" spans="1:11" x14ac:dyDescent="0.2">
      <c r="A32" s="10">
        <v>8</v>
      </c>
      <c r="B32" s="14">
        <f t="shared" ca="1" si="0"/>
        <v>3.2913900922980264</v>
      </c>
      <c r="H32" s="7" t="s">
        <v>37</v>
      </c>
    </row>
    <row r="33" spans="1:9" x14ac:dyDescent="0.2">
      <c r="A33" s="10">
        <v>9</v>
      </c>
      <c r="B33" s="14">
        <f t="shared" ca="1" si="0"/>
        <v>0.40498493345696235</v>
      </c>
      <c r="H33" s="10" t="s">
        <v>16</v>
      </c>
      <c r="I33" s="10" t="s">
        <v>17</v>
      </c>
    </row>
    <row r="34" spans="1:9" x14ac:dyDescent="0.2">
      <c r="A34" s="10">
        <v>10</v>
      </c>
      <c r="B34" s="14">
        <f t="shared" ca="1" si="0"/>
        <v>1.8355240084802202</v>
      </c>
      <c r="H34" s="20">
        <f ca="1">B14</f>
        <v>8.2695366844175791</v>
      </c>
      <c r="I34" s="10">
        <v>0</v>
      </c>
    </row>
    <row r="35" spans="1:9" x14ac:dyDescent="0.2">
      <c r="A35" s="10">
        <v>11</v>
      </c>
      <c r="B35" s="14">
        <f t="shared" ca="1" si="0"/>
        <v>2.7212439598891631</v>
      </c>
      <c r="H35" s="20">
        <f ca="1">H34</f>
        <v>8.2695366844175791</v>
      </c>
      <c r="I35" s="10">
        <v>1</v>
      </c>
    </row>
    <row r="36" spans="1:9" x14ac:dyDescent="0.2">
      <c r="A36" s="10">
        <v>12</v>
      </c>
      <c r="B36" s="14">
        <f t="shared" ca="1" si="0"/>
        <v>4.6111110271392146</v>
      </c>
    </row>
    <row r="37" spans="1:9" x14ac:dyDescent="0.2">
      <c r="A37" s="10">
        <v>13</v>
      </c>
      <c r="B37" s="14">
        <f t="shared" ca="1" si="0"/>
        <v>5.695483565013606</v>
      </c>
      <c r="H37" s="7" t="str">
        <f>E19</f>
        <v>Левая граница</v>
      </c>
    </row>
    <row r="38" spans="1:9" x14ac:dyDescent="0.2">
      <c r="A38" s="10">
        <v>14</v>
      </c>
      <c r="B38" s="14">
        <f t="shared" ca="1" si="0"/>
        <v>1.067627219183058</v>
      </c>
      <c r="H38" s="10" t="s">
        <v>16</v>
      </c>
      <c r="I38" s="10" t="s">
        <v>17</v>
      </c>
    </row>
    <row r="39" spans="1:9" x14ac:dyDescent="0.2">
      <c r="A39" s="10">
        <v>15</v>
      </c>
      <c r="B39" s="14">
        <f t="shared" ca="1" si="0"/>
        <v>8.0367343682878845E-2</v>
      </c>
      <c r="H39" s="20">
        <f ca="1">E20</f>
        <v>5.6351891645795238</v>
      </c>
      <c r="I39" s="10">
        <v>0</v>
      </c>
    </row>
    <row r="40" spans="1:9" x14ac:dyDescent="0.2">
      <c r="A40" s="10">
        <v>16</v>
      </c>
      <c r="B40" s="14">
        <f t="shared" ca="1" si="0"/>
        <v>1.3212272689855562</v>
      </c>
      <c r="H40" s="20">
        <f ca="1">H39</f>
        <v>5.6351891645795238</v>
      </c>
      <c r="I40" s="10">
        <v>1</v>
      </c>
    </row>
    <row r="41" spans="1:9" x14ac:dyDescent="0.2">
      <c r="A41" s="10">
        <v>17</v>
      </c>
      <c r="B41" s="14">
        <f t="shared" ca="1" si="0"/>
        <v>-6.6591906903179527</v>
      </c>
    </row>
    <row r="42" spans="1:9" x14ac:dyDescent="0.2">
      <c r="A42" s="10">
        <v>18</v>
      </c>
      <c r="B42" s="14">
        <f t="shared" ca="1" si="0"/>
        <v>-0.19815077882469931</v>
      </c>
      <c r="H42" s="7" t="str">
        <f>F19</f>
        <v>Правая граница</v>
      </c>
    </row>
    <row r="43" spans="1:9" x14ac:dyDescent="0.2">
      <c r="A43" s="10">
        <v>19</v>
      </c>
      <c r="B43" s="14">
        <f t="shared" ca="1" si="0"/>
        <v>-3.9465694272469958</v>
      </c>
      <c r="H43" s="10" t="s">
        <v>16</v>
      </c>
      <c r="I43" s="10" t="s">
        <v>17</v>
      </c>
    </row>
    <row r="44" spans="1:9" x14ac:dyDescent="0.2">
      <c r="A44" s="10">
        <v>20</v>
      </c>
      <c r="B44" s="14">
        <f t="shared" ca="1" si="0"/>
        <v>0.26731394875939235</v>
      </c>
      <c r="H44" s="20">
        <f ca="1">F20</f>
        <v>13.542557307218376</v>
      </c>
      <c r="I44" s="10">
        <v>0</v>
      </c>
    </row>
    <row r="45" spans="1:9" x14ac:dyDescent="0.2">
      <c r="A45" s="10">
        <v>21</v>
      </c>
      <c r="B45" s="14">
        <f t="shared" ca="1" si="0"/>
        <v>-3.3194129225377207</v>
      </c>
      <c r="H45" s="20">
        <f ca="1">H44</f>
        <v>13.542557307218376</v>
      </c>
      <c r="I45" s="10">
        <v>1</v>
      </c>
    </row>
    <row r="46" spans="1:9" x14ac:dyDescent="0.2">
      <c r="A46" s="10">
        <v>22</v>
      </c>
      <c r="B46" s="14">
        <f t="shared" ca="1" si="0"/>
        <v>0.25212280073954174</v>
      </c>
    </row>
    <row r="47" spans="1:9" x14ac:dyDescent="0.2">
      <c r="A47" s="10">
        <v>23</v>
      </c>
      <c r="B47" s="14">
        <f t="shared" ca="1" si="0"/>
        <v>-0.90408161291123479</v>
      </c>
    </row>
    <row r="48" spans="1:9" x14ac:dyDescent="0.2">
      <c r="A48" s="10">
        <v>24</v>
      </c>
      <c r="B48" s="14">
        <f t="shared" ca="1" si="0"/>
        <v>3.1005661093704195</v>
      </c>
    </row>
    <row r="49" spans="1:2" x14ac:dyDescent="0.2">
      <c r="A49" s="10">
        <v>25</v>
      </c>
      <c r="B49" s="14">
        <f t="shared" ca="1" si="0"/>
        <v>-4.6477319891765738</v>
      </c>
    </row>
    <row r="50" spans="1:2" x14ac:dyDescent="0.2">
      <c r="A50" s="10">
        <v>26</v>
      </c>
      <c r="B50" s="14">
        <f t="shared" ca="1" si="0"/>
        <v>-1.1298726168440059</v>
      </c>
    </row>
    <row r="51" spans="1:2" x14ac:dyDescent="0.2">
      <c r="A51" s="10">
        <v>27</v>
      </c>
      <c r="B51" s="14">
        <f t="shared" ca="1" si="0"/>
        <v>-2.8124242583852168</v>
      </c>
    </row>
    <row r="52" spans="1:2" x14ac:dyDescent="0.2">
      <c r="A52" s="10">
        <v>28</v>
      </c>
      <c r="B52" s="14">
        <f t="shared" ca="1" si="0"/>
        <v>-0.3970919515314178</v>
      </c>
    </row>
    <row r="53" spans="1:2" x14ac:dyDescent="0.2">
      <c r="A53" s="10">
        <v>29</v>
      </c>
      <c r="B53" s="14">
        <f t="shared" ca="1" si="0"/>
        <v>-2.9991571309817493</v>
      </c>
    </row>
    <row r="54" spans="1:2" x14ac:dyDescent="0.2">
      <c r="A54" s="10">
        <v>30</v>
      </c>
      <c r="B54" s="14">
        <f t="shared" ca="1" si="0"/>
        <v>0.28479789693435287</v>
      </c>
    </row>
  </sheetData>
  <hyperlinks>
    <hyperlink ref="A1:F1" r:id="rId1" display="Файл скачан с сайта excel2.ru &gt;&gt;&gt;"/>
    <hyperlink ref="A2" r:id="rId2"/>
    <hyperlink ref="O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2" sqref="O2"/>
    </sheetView>
  </sheetViews>
  <sheetFormatPr defaultRowHeight="12.75" x14ac:dyDescent="0.2"/>
  <cols>
    <col min="1" max="1" width="17.85546875" style="7" customWidth="1"/>
    <col min="2" max="2" width="11.5703125" style="7" customWidth="1"/>
    <col min="3" max="3" width="7.85546875" style="7" customWidth="1"/>
    <col min="4" max="4" width="12.42578125" style="7" customWidth="1"/>
    <col min="5" max="5" width="9.5703125" style="7" bestFit="1" customWidth="1"/>
    <col min="6" max="6" width="10.7109375" style="7" customWidth="1"/>
    <col min="7" max="7" width="3.5703125" style="7" bestFit="1" customWidth="1"/>
    <col min="8" max="8" width="7.5703125" style="7" customWidth="1"/>
    <col min="9" max="9" width="9.5703125" style="7" bestFit="1" customWidth="1"/>
    <col min="10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5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9" t="s">
        <v>55</v>
      </c>
    </row>
    <row r="3" spans="1:15" ht="18.75" x14ac:dyDescent="0.2">
      <c r="A3" s="1" t="str">
        <f>Квантили!A3</f>
        <v>Доверительный интервал для оценки дисперсии в MS EXCEL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">
      <c r="A4" s="22" t="s">
        <v>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.75" x14ac:dyDescent="0.25">
      <c r="B5" s="8"/>
      <c r="C5" s="8"/>
      <c r="D5" s="8"/>
      <c r="E5" s="8"/>
      <c r="F5" s="8"/>
      <c r="G5" s="8"/>
    </row>
    <row r="6" spans="1:15" ht="53.25" customHeight="1" x14ac:dyDescent="0.25">
      <c r="A6" s="46" t="s">
        <v>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x14ac:dyDescent="0.25">
      <c r="A7" s="23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x14ac:dyDescent="0.2">
      <c r="A8" s="12" t="s">
        <v>28</v>
      </c>
      <c r="B8" s="10">
        <v>20</v>
      </c>
      <c r="C8" s="41" t="s">
        <v>27</v>
      </c>
      <c r="I8" s="16"/>
      <c r="J8" s="16"/>
      <c r="K8" s="16"/>
    </row>
    <row r="9" spans="1:15" ht="38.25" x14ac:dyDescent="0.2">
      <c r="A9" s="12" t="s">
        <v>29</v>
      </c>
      <c r="B9" s="10">
        <f>B8-1</f>
        <v>19</v>
      </c>
      <c r="I9" s="16"/>
      <c r="J9" s="16"/>
      <c r="K9" s="16"/>
    </row>
    <row r="10" spans="1:15" ht="3.75" customHeight="1" x14ac:dyDescent="0.2">
      <c r="A10" s="15"/>
      <c r="B10" s="15"/>
      <c r="I10" s="16"/>
      <c r="J10" s="16"/>
      <c r="K10" s="16"/>
    </row>
    <row r="11" spans="1:15" ht="25.5" x14ac:dyDescent="0.2">
      <c r="A11" s="12" t="s">
        <v>34</v>
      </c>
      <c r="B11" s="14">
        <v>1.5299999999999999E-2</v>
      </c>
      <c r="C11" s="15"/>
      <c r="I11" s="16"/>
      <c r="J11" s="16"/>
      <c r="K11" s="16"/>
    </row>
    <row r="12" spans="1:15" ht="5.25" customHeight="1" x14ac:dyDescent="0.2">
      <c r="C12" s="15"/>
      <c r="I12" s="16"/>
      <c r="J12" s="16"/>
      <c r="K12" s="16"/>
    </row>
    <row r="13" spans="1:15" ht="25.5" x14ac:dyDescent="0.2">
      <c r="A13" s="12" t="s">
        <v>22</v>
      </c>
      <c r="B13" s="30">
        <v>0.05</v>
      </c>
      <c r="I13" s="16"/>
      <c r="J13" s="16"/>
      <c r="K13" s="16"/>
    </row>
    <row r="14" spans="1:15" x14ac:dyDescent="0.2">
      <c r="A14" s="12" t="s">
        <v>25</v>
      </c>
      <c r="B14" s="37">
        <f>1-B13</f>
        <v>0.95</v>
      </c>
    </row>
    <row r="16" spans="1:15" x14ac:dyDescent="0.2">
      <c r="A16" s="31" t="s">
        <v>48</v>
      </c>
    </row>
    <row r="18" spans="1:2" ht="25.5" x14ac:dyDescent="0.2">
      <c r="A18" s="12" t="s">
        <v>46</v>
      </c>
      <c r="B18" s="20">
        <f>_xlfn.CHISQ.INV(B13,$B$9)</f>
        <v>10.117013063859044</v>
      </c>
    </row>
    <row r="19" spans="1:2" x14ac:dyDescent="0.2">
      <c r="B19" s="20">
        <f>_xlfn.CHISQ.INV.RT(B14,$B$9)</f>
        <v>10.117013063859044</v>
      </c>
    </row>
    <row r="21" spans="1:2" ht="25.5" x14ac:dyDescent="0.2">
      <c r="A21" s="43" t="s">
        <v>47</v>
      </c>
      <c r="B21" s="43" t="s">
        <v>43</v>
      </c>
    </row>
    <row r="22" spans="1:2" x14ac:dyDescent="0.2">
      <c r="A22" s="10" t="s">
        <v>36</v>
      </c>
      <c r="B22" s="40">
        <f>$B$9*$B$11/B18</f>
        <v>2.8733777268556287E-2</v>
      </c>
    </row>
    <row r="23" spans="1:2" ht="25.5" x14ac:dyDescent="0.2">
      <c r="A23" s="12" t="s">
        <v>5</v>
      </c>
      <c r="B23" s="40">
        <f>SQRT(B22)</f>
        <v>0.16951040460265643</v>
      </c>
    </row>
  </sheetData>
  <mergeCells count="1">
    <mergeCell ref="A6:O6"/>
  </mergeCells>
  <hyperlinks>
    <hyperlink ref="A1:F1" r:id="rId1" display="Файл скачан с сайта excel2.ru &gt;&gt;&gt;"/>
    <hyperlink ref="A2" r:id="rId2"/>
    <hyperlink ref="O2" r:id="rId3" display="Задать вопрос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48" t="s">
        <v>2</v>
      </c>
      <c r="B1" s="48"/>
      <c r="C1" s="48"/>
      <c r="D1" s="48"/>
      <c r="E1" s="48"/>
      <c r="F1" s="48"/>
      <c r="G1" s="48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Квантили</vt:lpstr>
      <vt:lpstr>2х сторонний</vt:lpstr>
      <vt:lpstr>1 сторонний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2025-01-01T10:44:28Z</dcterms:modified>
</cp:coreProperties>
</file>