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420" windowWidth="18795" windowHeight="11640" tabRatio="838" activeTab="1"/>
  </bookViews>
  <sheets>
    <sheet name="Двухсторонний" sheetId="17" r:id="rId1"/>
    <sheet name="Односторонний" sheetId="19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eng" localSheetId="1" hidden="1">1</definedName>
    <definedName name="solver_neg" localSheetId="0" hidden="1">1</definedName>
    <definedName name="solver_neg" localSheetId="1" hidden="1">1</definedName>
    <definedName name="solver_num" localSheetId="0" hidden="1">0</definedName>
    <definedName name="solver_num" localSheetId="1" hidden="1">0</definedName>
    <definedName name="solver_opt" localSheetId="0" hidden="1">Двухсторонний!#REF!</definedName>
    <definedName name="solver_opt" localSheetId="1" hidden="1">Односторонний!#REF!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I5" i="17" l="1"/>
  <c r="A3" i="19" l="1"/>
  <c r="I5" i="19" l="1"/>
  <c r="I39" i="19"/>
  <c r="I34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C36" i="19"/>
  <c r="B36" i="19"/>
  <c r="B35" i="19"/>
  <c r="B34" i="19"/>
  <c r="B33" i="19"/>
  <c r="B32" i="19"/>
  <c r="B31" i="19"/>
  <c r="B30" i="19"/>
  <c r="C27" i="19"/>
  <c r="C78" i="19" s="1"/>
  <c r="I26" i="19"/>
  <c r="I27" i="19" s="1"/>
  <c r="I24" i="19"/>
  <c r="B8" i="19"/>
  <c r="B6" i="19"/>
  <c r="C39" i="19" l="1"/>
  <c r="C42" i="19"/>
  <c r="C32" i="19"/>
  <c r="C35" i="19"/>
  <c r="C38" i="19"/>
  <c r="B13" i="19"/>
  <c r="B12" i="19"/>
  <c r="C31" i="19"/>
  <c r="C34" i="19"/>
  <c r="C37" i="19"/>
  <c r="C40" i="19"/>
  <c r="C43" i="19"/>
  <c r="C45" i="19"/>
  <c r="C47" i="19"/>
  <c r="C49" i="19"/>
  <c r="C51" i="19"/>
  <c r="C53" i="19"/>
  <c r="C55" i="19"/>
  <c r="C57" i="19"/>
  <c r="C59" i="19"/>
  <c r="C61" i="19"/>
  <c r="C63" i="19"/>
  <c r="C65" i="19"/>
  <c r="C67" i="19"/>
  <c r="C69" i="19"/>
  <c r="C71" i="19"/>
  <c r="C73" i="19"/>
  <c r="C75" i="19"/>
  <c r="C77" i="19"/>
  <c r="C79" i="19"/>
  <c r="B11" i="19"/>
  <c r="C30" i="19"/>
  <c r="C33" i="19"/>
  <c r="C41" i="19"/>
  <c r="C44" i="19"/>
  <c r="C46" i="19"/>
  <c r="C48" i="19"/>
  <c r="C50" i="19"/>
  <c r="C52" i="19"/>
  <c r="C54" i="19"/>
  <c r="C56" i="19"/>
  <c r="C58" i="19"/>
  <c r="C60" i="19"/>
  <c r="C62" i="19"/>
  <c r="C64" i="19"/>
  <c r="C66" i="19"/>
  <c r="C68" i="19"/>
  <c r="C70" i="19"/>
  <c r="C72" i="19"/>
  <c r="C74" i="19"/>
  <c r="C76" i="19"/>
  <c r="B6" i="17"/>
  <c r="C12" i="19" l="1"/>
  <c r="A16" i="19" s="1"/>
  <c r="C13" i="19"/>
  <c r="C11" i="19"/>
  <c r="C18" i="19" s="1"/>
  <c r="C27" i="17"/>
  <c r="C17" i="19" l="1"/>
  <c r="C19" i="19"/>
  <c r="C16" i="19"/>
  <c r="B16" i="19"/>
  <c r="I31" i="19"/>
  <c r="I32" i="19" s="1"/>
  <c r="I29" i="19"/>
  <c r="F16" i="19" l="1"/>
  <c r="G16" i="19" s="1"/>
  <c r="F17" i="19"/>
  <c r="G17" i="19" s="1"/>
  <c r="I41" i="19" l="1"/>
  <c r="I42" i="19" s="1"/>
  <c r="I36" i="19"/>
  <c r="I37" i="19" s="1"/>
  <c r="I39" i="17"/>
  <c r="I34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I26" i="17"/>
  <c r="I24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30" i="17"/>
  <c r="B13" i="17" l="1"/>
  <c r="C12" i="17"/>
  <c r="C13" i="17"/>
  <c r="B12" i="17"/>
  <c r="C11" i="17"/>
  <c r="B11" i="17"/>
  <c r="C18" i="17" l="1"/>
  <c r="C19" i="17"/>
  <c r="C16" i="17"/>
  <c r="C17" i="17"/>
  <c r="B16" i="17"/>
  <c r="A16" i="17"/>
  <c r="B8" i="17"/>
  <c r="E16" i="17" l="1"/>
  <c r="F16" i="17"/>
  <c r="I31" i="17"/>
  <c r="I32" i="17" s="1"/>
  <c r="I29" i="17"/>
  <c r="G16" i="17" l="1"/>
  <c r="I41" i="17"/>
  <c r="I42" i="17" s="1"/>
  <c r="I36" i="17" l="1"/>
  <c r="I37" i="17" s="1"/>
  <c r="I27" i="17"/>
</calcChain>
</file>

<file path=xl/sharedStrings.xml><?xml version="1.0" encoding="utf-8"?>
<sst xmlns="http://schemas.openxmlformats.org/spreadsheetml/2006/main" count="87" uniqueCount="44">
  <si>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</si>
  <si>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</si>
  <si>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</si>
  <si>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</si>
  <si>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</si>
  <si>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</si>
  <si>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</si>
  <si>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Для графика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</si>
  <si>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</si>
  <si>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</si>
  <si>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</si>
  <si>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</si>
  <si>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</si>
  <si>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</si>
  <si>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</si>
  <si>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r>
      <t>Уровень доверия 1-</t>
    </r>
    <r>
      <rPr>
        <i/>
        <sz val="10"/>
        <rFont val="Calibri"/>
        <family val="2"/>
        <charset val="204"/>
        <scheme val="minor"/>
      </rPr>
      <t>a</t>
    </r>
  </si>
  <si>
    <t>Среднее</t>
  </si>
  <si>
    <t>Распределение1</t>
  </si>
  <si>
    <t>Распределение2</t>
  </si>
  <si>
    <t>мю1-мю2</t>
  </si>
  <si>
    <t>гипотетическая разница средних (предположение)</t>
  </si>
  <si>
    <t>Разница средних значений выборок</t>
  </si>
  <si>
    <t>Выборка1</t>
  </si>
  <si>
    <t>Выборка2</t>
  </si>
  <si>
    <t>Выборки делаются из нормального распределения</t>
  </si>
  <si>
    <t>используется только для генерации значений выборки, в задаче считается неизвестным</t>
  </si>
  <si>
    <t>Точечная оценка среднего Хср</t>
  </si>
  <si>
    <t>Размер выборки n</t>
  </si>
  <si>
    <r>
      <t>Точечная оценка дисперсии s</t>
    </r>
    <r>
      <rPr>
        <vertAlign val="superscript"/>
        <sz val="10"/>
        <rFont val="Calibri"/>
        <family val="2"/>
        <charset val="204"/>
        <scheme val="minor"/>
      </rPr>
      <t>2</t>
    </r>
  </si>
  <si>
    <t>используется только для генерации значений выборки, в задаче считается неизвестным, д.б. равны</t>
  </si>
  <si>
    <r>
      <t xml:space="preserve">Верхний </t>
    </r>
    <r>
      <rPr>
        <i/>
        <sz val="8"/>
        <rFont val="Calibri"/>
        <family val="2"/>
        <charset val="204"/>
        <scheme val="minor"/>
      </rPr>
      <t>a/2-</t>
    </r>
    <r>
      <rPr>
        <sz val="8"/>
        <rFont val="Calibri"/>
        <family val="2"/>
        <charset val="204"/>
        <scheme val="minor"/>
      </rPr>
      <t>квантиль t-распределения с n1+n2-2 степенями свободы</t>
    </r>
  </si>
  <si>
    <r>
      <t xml:space="preserve">Верхний </t>
    </r>
    <r>
      <rPr>
        <i/>
        <sz val="8"/>
        <rFont val="Calibri"/>
        <family val="2"/>
        <charset val="204"/>
        <scheme val="minor"/>
      </rPr>
      <t>a-</t>
    </r>
    <r>
      <rPr>
        <sz val="8"/>
        <rFont val="Calibri"/>
        <family val="2"/>
        <charset val="204"/>
        <scheme val="minor"/>
      </rPr>
      <t>квантиль t-распределения с n1+n2-2 степенями свободы</t>
    </r>
  </si>
  <si>
    <t>Двухсторонний доверительный интервал</t>
  </si>
  <si>
    <t>Доверительный интервал для разницы средних значений 2-х распределений (дисперсии неизвестны, но равны)</t>
  </si>
  <si>
    <t>Новые значения выборки генерируются при нажатии клавиши F9 или изменении данных на листе (см. ячейку В30)</t>
  </si>
  <si>
    <r>
      <t>Объединенная оценка дисперсии s</t>
    </r>
    <r>
      <rPr>
        <vertAlign val="subscript"/>
        <sz val="10"/>
        <rFont val="Calibri"/>
        <family val="2"/>
        <charset val="204"/>
        <scheme val="minor"/>
      </rPr>
      <t>p</t>
    </r>
    <r>
      <rPr>
        <vertAlign val="superscript"/>
        <sz val="10"/>
        <rFont val="Calibri"/>
        <family val="2"/>
        <charset val="204"/>
        <scheme val="minor"/>
      </rPr>
      <t>2</t>
    </r>
  </si>
  <si>
    <t>мю1-мю2&lt;0</t>
  </si>
  <si>
    <t>мю1-мю2&gt;0</t>
  </si>
  <si>
    <t>Односторонние доверительные интервалы</t>
  </si>
  <si>
    <t>Границы</t>
  </si>
  <si>
    <t>мю1-мю2 не попало в интервал</t>
  </si>
  <si>
    <t>Среднее выборки Хср</t>
  </si>
  <si>
    <r>
      <t>Дисперсия выборки s</t>
    </r>
    <r>
      <rPr>
        <vertAlign val="superscript"/>
        <sz val="10"/>
        <rFont val="Calibri"/>
        <family val="2"/>
        <charset val="204"/>
        <scheme val="minor"/>
      </rPr>
      <t>2</t>
    </r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</si>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</sst>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%"/>
    <numFmt numFmtId="168" formatCode="0.00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bscript"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4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1" xfId="1" applyNumberFormat="1" applyFont="1" applyBorder="1"/>
    <xf numFmtId="1" fontId="13" fillId="0" borderId="0" xfId="1" applyNumberFormat="1" applyFont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166" fontId="13" fillId="7" borderId="1" xfId="1" applyNumberFormat="1" applyFont="1" applyFill="1" applyBorder="1"/>
    <xf numFmtId="0" fontId="13" fillId="0" borderId="1" xfId="1" applyFont="1" applyBorder="1" applyAlignment="1">
      <alignment vertical="top" wrapText="1"/>
    </xf>
    <xf numFmtId="9" fontId="13" fillId="0" borderId="1" xfId="1" applyNumberFormat="1" applyFont="1" applyFill="1" applyBorder="1"/>
    <xf numFmtId="0" fontId="11" fillId="6" borderId="0" xfId="1" applyFont="1" applyFill="1"/>
    <xf numFmtId="166" fontId="13" fillId="0" borderId="1" xfId="1" applyNumberFormat="1" applyFont="1" applyBorder="1" applyAlignment="1">
      <alignment vertical="top"/>
    </xf>
    <xf numFmtId="166" fontId="13" fillId="0" borderId="0" xfId="1" applyNumberFormat="1" applyFont="1"/>
    <xf numFmtId="167" fontId="13" fillId="5" borderId="1" xfId="1" applyNumberFormat="1" applyFont="1" applyFill="1" applyBorder="1"/>
    <xf numFmtId="9" fontId="13" fillId="0" borderId="0" xfId="1" applyNumberFormat="1" applyFont="1"/>
    <xf numFmtId="168" fontId="13" fillId="0" borderId="0" xfId="1" applyNumberFormat="1" applyFont="1"/>
    <xf numFmtId="0" fontId="10" fillId="0" borderId="0" xfId="1" applyFont="1"/>
    <xf numFmtId="0" fontId="18" fillId="0" borderId="0" xfId="1" applyFont="1"/>
    <xf numFmtId="0" fontId="19" fillId="0" borderId="0" xfId="1" applyFont="1"/>
    <xf numFmtId="0" fontId="13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/>
    </xf>
    <xf numFmtId="0" fontId="21" fillId="0" borderId="1" xfId="1" applyFont="1" applyBorder="1" applyAlignment="1">
      <alignment wrapText="1"/>
    </xf>
    <xf numFmtId="0" fontId="13" fillId="8" borderId="1" xfId="1" applyFont="1" applyFill="1" applyBorder="1"/>
    <xf numFmtId="166" fontId="13" fillId="10" borderId="1" xfId="1" applyNumberFormat="1" applyFont="1" applyFill="1" applyBorder="1"/>
    <xf numFmtId="166" fontId="13" fillId="9" borderId="1" xfId="1" applyNumberFormat="1" applyFont="1" applyFill="1" applyBorder="1"/>
    <xf numFmtId="0" fontId="13" fillId="9" borderId="1" xfId="1" applyFont="1" applyFill="1" applyBorder="1"/>
    <xf numFmtId="0" fontId="13" fillId="10" borderId="1" xfId="1" applyFont="1" applyFill="1" applyBorder="1"/>
    <xf numFmtId="0" fontId="10" fillId="0" borderId="1" xfId="1" applyFont="1" applyBorder="1" applyAlignment="1">
      <alignment wrapText="1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Двухсторонний!$I$5</c:f>
          <c:strCache>
            <c:ptCount val="1"/>
            <c:pt idx="0">
              <c:v>2-х сторонний доверительный интервал для разницы средних значений 2-х распределений (дисперсии неизвестны, но равны).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1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25064666129332264"/>
          <c:w val="0.89503838052559404"/>
          <c:h val="0.54758454405797707"/>
        </c:manualLayout>
      </c:layout>
      <c:scatterChart>
        <c:scatterStyle val="lineMarker"/>
        <c:varyColors val="0"/>
        <c:ser>
          <c:idx val="2"/>
          <c:order val="0"/>
          <c:tx>
            <c:strRef>
              <c:f>Двухсторонний!$I$34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Двухсторонний!$I$36:$I$37</c:f>
              <c:numCache>
                <c:formatCode>0.000</c:formatCode>
                <c:ptCount val="2"/>
                <c:pt idx="0">
                  <c:v>-5.6743693224079177</c:v>
                </c:pt>
                <c:pt idx="1">
                  <c:v>-5.6743693224079177</c:v>
                </c:pt>
              </c:numCache>
            </c:numRef>
          </c:xVal>
          <c:yVal>
            <c:numRef>
              <c:f>Двухсторонний!$J$36:$J$37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D1-47F5-92D0-48034B71B3C9}"/>
            </c:ext>
          </c:extLst>
        </c:ser>
        <c:ser>
          <c:idx val="1"/>
          <c:order val="1"/>
          <c:tx>
            <c:strRef>
              <c:f>Двухсторонний!$I$24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accent6">
                  <a:lumMod val="75000"/>
                </a:schemeClr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D1-47F5-92D0-48034B71B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Двухсторонний!$I$26:$I$27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Двухсторонний!$J$26:$J$27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D1-47F5-92D0-48034B71B3C9}"/>
            </c:ext>
          </c:extLst>
        </c:ser>
        <c:ser>
          <c:idx val="3"/>
          <c:order val="2"/>
          <c:tx>
            <c:strRef>
              <c:f>Двухсторонний!$I$39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Двухсторонний!$I$41:$I$42</c:f>
              <c:numCache>
                <c:formatCode>0.000</c:formatCode>
                <c:ptCount val="2"/>
                <c:pt idx="0">
                  <c:v>2.3504483384669381</c:v>
                </c:pt>
                <c:pt idx="1">
                  <c:v>2.3504483384669381</c:v>
                </c:pt>
              </c:numCache>
            </c:numRef>
          </c:xVal>
          <c:yVal>
            <c:numRef>
              <c:f>Двухсторонний!$J$41:$J$42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D1-47F5-92D0-48034B71B3C9}"/>
            </c:ext>
          </c:extLst>
        </c:ser>
        <c:ser>
          <c:idx val="4"/>
          <c:order val="3"/>
          <c:tx>
            <c:strRef>
              <c:f>Двухсторонний!$I$29</c:f>
              <c:strCache>
                <c:ptCount val="1"/>
                <c:pt idx="0">
                  <c:v>Хср1-Хср2=-1,662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D1-47F5-92D0-48034B71B3C9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D1-47F5-92D0-48034B71B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Двухсторонний!$I$31:$I$32</c:f>
              <c:numCache>
                <c:formatCode>0.000</c:formatCode>
                <c:ptCount val="2"/>
                <c:pt idx="0">
                  <c:v>-1.6619604919704898</c:v>
                </c:pt>
                <c:pt idx="1">
                  <c:v>-1.6619604919704898</c:v>
                </c:pt>
              </c:numCache>
            </c:numRef>
          </c:xVal>
          <c:yVal>
            <c:numRef>
              <c:f>Двухсторонний!$J$31:$J$32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D1-47F5-92D0-48034B71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70240"/>
        <c:axId val="32628736"/>
      </c:scatterChart>
      <c:valAx>
        <c:axId val="293702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32628736"/>
        <c:crosses val="autoZero"/>
        <c:crossBetween val="midCat"/>
      </c:valAx>
      <c:valAx>
        <c:axId val="32628736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29370240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2.5547780858656673E-2"/>
          <c:y val="0.86633348517385744"/>
          <c:w val="0.96055926425504023"/>
          <c:h val="0.117537580529706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Односторонний!$I$5</c:f>
          <c:strCache>
            <c:ptCount val="1"/>
            <c:pt idx="0">
              <c:v>1 сторонние доверительные интервалы для разницы средних значений 2-х распределений (дисперсии неизвестны, но равны).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2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29264141194949056"/>
          <c:w val="0.59342258160279349"/>
          <c:h val="0.61407623259690969"/>
        </c:manualLayout>
      </c:layout>
      <c:scatterChart>
        <c:scatterStyle val="lineMarker"/>
        <c:varyColors val="0"/>
        <c:ser>
          <c:idx val="2"/>
          <c:order val="0"/>
          <c:tx>
            <c:strRef>
              <c:f>Односторонний!$I$34</c:f>
              <c:strCache>
                <c:ptCount val="1"/>
                <c:pt idx="0">
                  <c:v>мю1-мю2&gt;0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Односторонний!$I$36:$I$37</c:f>
              <c:numCache>
                <c:formatCode>0.000</c:formatCode>
                <c:ptCount val="2"/>
                <c:pt idx="0">
                  <c:v>3.519389303302435</c:v>
                </c:pt>
                <c:pt idx="1">
                  <c:v>3.519389303302435</c:v>
                </c:pt>
              </c:numCache>
            </c:numRef>
          </c:xVal>
          <c:yVal>
            <c:numRef>
              <c:f>Односторонний!$J$36:$J$37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F8-4D8B-A425-E39F9E67C7AC}"/>
            </c:ext>
          </c:extLst>
        </c:ser>
        <c:ser>
          <c:idx val="1"/>
          <c:order val="1"/>
          <c:tx>
            <c:strRef>
              <c:f>Односторонний!$I$24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accent6">
                  <a:lumMod val="75000"/>
                </a:schemeClr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F8-4D8B-A425-E39F9E67C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Односторонний!$I$26:$I$27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Односторонний!$J$26:$J$27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F8-4D8B-A425-E39F9E67C7AC}"/>
            </c:ext>
          </c:extLst>
        </c:ser>
        <c:ser>
          <c:idx val="4"/>
          <c:order val="2"/>
          <c:tx>
            <c:strRef>
              <c:f>Односторонний!$I$29</c:f>
              <c:strCache>
                <c:ptCount val="1"/>
                <c:pt idx="0">
                  <c:v>Хср1-Хср2=0,284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F8-4D8B-A425-E39F9E67C7AC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F8-4D8B-A425-E39F9E67C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Односторонний!$I$31:$I$32</c:f>
              <c:numCache>
                <c:formatCode>0.000</c:formatCode>
                <c:ptCount val="2"/>
                <c:pt idx="0">
                  <c:v>0.28350120309413285</c:v>
                </c:pt>
                <c:pt idx="1">
                  <c:v>0.28350120309413285</c:v>
                </c:pt>
              </c:numCache>
            </c:numRef>
          </c:xVal>
          <c:yVal>
            <c:numRef>
              <c:f>Односторонний!$J$31:$J$32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F8-4D8B-A425-E39F9E67C7AC}"/>
            </c:ext>
          </c:extLst>
        </c:ser>
        <c:ser>
          <c:idx val="0"/>
          <c:order val="3"/>
          <c:tx>
            <c:strRef>
              <c:f>Односторонний!$I$39</c:f>
              <c:strCache>
                <c:ptCount val="1"/>
                <c:pt idx="0">
                  <c:v>мю1-мю2&lt;0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Односторонний!$I$41:$I$42</c:f>
              <c:numCache>
                <c:formatCode>0.000</c:formatCode>
                <c:ptCount val="2"/>
                <c:pt idx="0">
                  <c:v>-2.9523868971141694</c:v>
                </c:pt>
                <c:pt idx="1">
                  <c:v>-2.9523868971141694</c:v>
                </c:pt>
              </c:numCache>
            </c:numRef>
          </c:xVal>
          <c:yVal>
            <c:numRef>
              <c:f>Односторонний!$J$41:$J$42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F8-4D8B-A425-E39F9E67C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75840"/>
        <c:axId val="134278144"/>
      </c:scatterChart>
      <c:valAx>
        <c:axId val="134275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34278144"/>
        <c:crosses val="autoZero"/>
        <c:crossBetween val="midCat"/>
      </c:valAx>
      <c:valAx>
        <c:axId val="134278144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34275840"/>
        <c:crosses val="autoZero"/>
        <c:crossBetween val="midCat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161924</xdr:rowOff>
    </xdr:from>
    <xdr:to>
      <xdr:col>16</xdr:col>
      <xdr:colOff>0</xdr:colOff>
      <xdr:row>20</xdr:row>
      <xdr:rowOff>161924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161924</xdr:rowOff>
    </xdr:from>
    <xdr:to>
      <xdr:col>16</xdr:col>
      <xdr:colOff>0</xdr:colOff>
      <xdr:row>20</xdr:row>
      <xdr:rowOff>161924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raznicy-srednih-znacheniy-2-h-raspredeleniy-dispersii-neizvestny-no-ravny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raznicy-srednih-znacheniy-2-h-raspredeleniy-dispersii-neizvestny-no-ravny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8.5703125" style="7" customWidth="1"/>
    <col min="4" max="4" width="4.5703125" style="7" customWidth="1"/>
    <col min="5" max="5" width="11.140625" style="7" customWidth="1"/>
    <col min="6" max="6" width="10.140625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0" t="s">
        <v>43</v>
      </c>
    </row>
    <row r="3" spans="1:16" ht="18.75" x14ac:dyDescent="0.2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17" t="s">
        <v>32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I5" s="7" t="str">
        <f>"2-х сторонний доверительный интервал для разницы средних значений 2-х распределений (дисперсии неизвестны, но равны). Уровень значимости "&amp;TEXT(B7,"0,0%")</f>
        <v>2-х сторонний доверительный интервал для разницы средних значений 2-х распределений (дисперсии неизвестны, но равны). Уровень значимости 5,0%</v>
      </c>
    </row>
    <row r="6" spans="1:16" x14ac:dyDescent="0.2">
      <c r="A6" s="9" t="s">
        <v>19</v>
      </c>
      <c r="B6" s="9">
        <f>B26-C26</f>
        <v>0</v>
      </c>
      <c r="C6" s="7" t="s">
        <v>20</v>
      </c>
    </row>
    <row r="7" spans="1:16" ht="25.5" x14ac:dyDescent="0.2">
      <c r="A7" s="11" t="s">
        <v>14</v>
      </c>
      <c r="B7" s="24">
        <v>0.05</v>
      </c>
      <c r="L7" s="13"/>
      <c r="M7" s="13"/>
      <c r="N7" s="13"/>
    </row>
    <row r="8" spans="1:16" ht="25.5" x14ac:dyDescent="0.2">
      <c r="A8" s="11" t="s">
        <v>15</v>
      </c>
      <c r="B8" s="20">
        <f>1-B7</f>
        <v>0.95</v>
      </c>
      <c r="L8" s="13"/>
      <c r="M8" s="13"/>
      <c r="N8" s="13"/>
    </row>
    <row r="9" spans="1:16" x14ac:dyDescent="0.2">
      <c r="L9" s="13"/>
      <c r="M9" s="13"/>
      <c r="N9" s="13"/>
    </row>
    <row r="10" spans="1:16" x14ac:dyDescent="0.2">
      <c r="B10" s="8" t="s">
        <v>22</v>
      </c>
      <c r="C10" s="8" t="s">
        <v>23</v>
      </c>
      <c r="L10" s="13"/>
      <c r="M10" s="13"/>
      <c r="N10" s="13"/>
    </row>
    <row r="11" spans="1:16" x14ac:dyDescent="0.2">
      <c r="A11" s="11" t="s">
        <v>27</v>
      </c>
      <c r="B11" s="9">
        <f ca="1">COUNT(B30:B89)</f>
        <v>60</v>
      </c>
      <c r="C11" s="9">
        <f ca="1">COUNT(C30:C89)</f>
        <v>50</v>
      </c>
      <c r="L11" s="13"/>
      <c r="M11" s="13"/>
      <c r="N11" s="13"/>
    </row>
    <row r="12" spans="1:16" ht="25.5" x14ac:dyDescent="0.2">
      <c r="A12" s="11" t="s">
        <v>41</v>
      </c>
      <c r="B12" s="16">
        <f ca="1">AVERAGE($B$30:$B$89)</f>
        <v>99.840049593606309</v>
      </c>
      <c r="C12" s="16">
        <f ca="1">AVERAGE($C$30:$C$79)</f>
        <v>101.5020100855768</v>
      </c>
      <c r="L12" s="13"/>
      <c r="M12" s="13"/>
      <c r="N12" s="13"/>
    </row>
    <row r="13" spans="1:16" ht="27.75" x14ac:dyDescent="0.2">
      <c r="A13" s="11" t="s">
        <v>42</v>
      </c>
      <c r="B13" s="16">
        <f ca="1">_xlfn.VAR.S(B30:B89)</f>
        <v>108.00811529196443</v>
      </c>
      <c r="C13" s="16">
        <f ca="1">_xlfn.VAR.S(C30:C89)</f>
        <v>116.26011081133275</v>
      </c>
    </row>
    <row r="14" spans="1:16" x14ac:dyDescent="0.2">
      <c r="E14" s="27" t="s">
        <v>9</v>
      </c>
    </row>
    <row r="15" spans="1:16" ht="41.25" x14ac:dyDescent="0.25">
      <c r="A15" s="30" t="s">
        <v>21</v>
      </c>
      <c r="B15" s="11" t="s">
        <v>35</v>
      </c>
      <c r="C15" s="32" t="s">
        <v>30</v>
      </c>
      <c r="E15" s="19" t="s">
        <v>10</v>
      </c>
      <c r="F15" s="19" t="s">
        <v>11</v>
      </c>
      <c r="G15" s="38" t="s">
        <v>40</v>
      </c>
    </row>
    <row r="16" spans="1:16" x14ac:dyDescent="0.2">
      <c r="A16" s="16">
        <f ca="1">B12-C12</f>
        <v>-1.6619604919704898</v>
      </c>
      <c r="B16" s="16">
        <f ca="1">((B11-1)*B13+(C11-1)*C13)/SUM(B11:C11,-2)</f>
        <v>111.75207622204822</v>
      </c>
      <c r="C16" s="22">
        <f ca="1">_xlfn.T.INV(1-B7/2,SUM(B11:C11,-2))</f>
        <v>1.982173483307728</v>
      </c>
      <c r="E16" s="18">
        <f ca="1">$A$16-$C$16*SQRT($B$16*(1/B11+1/C11))</f>
        <v>-5.6743693224079177</v>
      </c>
      <c r="F16" s="18">
        <f ca="1">$A$16+$C$16*SQRT($B$16*(1/B11+1/C11))</f>
        <v>2.3504483384669381</v>
      </c>
      <c r="G16" s="9" t="b">
        <f ca="1">OR(B6&gt;F16,B6&lt;E16)</f>
        <v>0</v>
      </c>
    </row>
    <row r="17" spans="1:15" x14ac:dyDescent="0.2">
      <c r="C17" s="16">
        <f ca="1">-_xlfn.T.INV(B7/2,SUM(B11:C11,-2))</f>
        <v>1.982173483307728</v>
      </c>
    </row>
    <row r="18" spans="1:15" x14ac:dyDescent="0.2">
      <c r="C18" s="16">
        <f ca="1">TINV(B7,SUM(B11:C11,-2))</f>
        <v>1.982173483307728</v>
      </c>
    </row>
    <row r="19" spans="1:15" x14ac:dyDescent="0.2">
      <c r="C19" s="16">
        <f ca="1">_xlfn.T.INV.2T(B7,SUM(B11:C11,-2))</f>
        <v>1.982173483307728</v>
      </c>
    </row>
    <row r="22" spans="1:15" x14ac:dyDescent="0.2">
      <c r="I22" s="28" t="s">
        <v>34</v>
      </c>
    </row>
    <row r="23" spans="1:15" ht="15.75" x14ac:dyDescent="0.25">
      <c r="A23" s="14" t="s">
        <v>24</v>
      </c>
      <c r="B23" s="21"/>
      <c r="C23" s="21"/>
      <c r="I23" s="14" t="s">
        <v>7</v>
      </c>
      <c r="J23" s="14"/>
    </row>
    <row r="24" spans="1:15" x14ac:dyDescent="0.2">
      <c r="I24" s="7" t="str">
        <f>"мю1-мю2="&amp;TEXT(B26-C26,"0,000")</f>
        <v>мю1-мю2=0,000</v>
      </c>
    </row>
    <row r="25" spans="1:15" x14ac:dyDescent="0.2">
      <c r="A25" s="8" t="s">
        <v>6</v>
      </c>
      <c r="B25" s="8" t="s">
        <v>17</v>
      </c>
      <c r="C25" s="8" t="s">
        <v>18</v>
      </c>
      <c r="I25" s="9" t="s">
        <v>12</v>
      </c>
      <c r="J25" s="9" t="s">
        <v>13</v>
      </c>
    </row>
    <row r="26" spans="1:15" x14ac:dyDescent="0.2">
      <c r="A26" s="9" t="s">
        <v>16</v>
      </c>
      <c r="B26" s="10">
        <v>100</v>
      </c>
      <c r="C26" s="10">
        <v>100</v>
      </c>
      <c r="D26" s="29" t="s">
        <v>25</v>
      </c>
      <c r="I26" s="9">
        <f>B26-C26</f>
        <v>0</v>
      </c>
      <c r="J26" s="9">
        <v>0</v>
      </c>
    </row>
    <row r="27" spans="1:15" ht="25.5" x14ac:dyDescent="0.2">
      <c r="A27" s="11" t="s">
        <v>5</v>
      </c>
      <c r="B27" s="10">
        <v>10</v>
      </c>
      <c r="C27" s="33">
        <f>B27</f>
        <v>10</v>
      </c>
      <c r="D27" s="29" t="s">
        <v>29</v>
      </c>
      <c r="I27" s="9">
        <f>I26</f>
        <v>0</v>
      </c>
      <c r="J27" s="9">
        <v>1</v>
      </c>
    </row>
    <row r="29" spans="1:15" x14ac:dyDescent="0.2">
      <c r="A29" s="38" t="s">
        <v>8</v>
      </c>
      <c r="B29" s="38" t="s">
        <v>22</v>
      </c>
      <c r="C29" s="38" t="s">
        <v>23</v>
      </c>
      <c r="I29" s="7" t="str">
        <f ca="1">"Хср1-Хср2="&amp;TEXT(A16,"0,000")</f>
        <v>Хср1-Хср2=-1,662</v>
      </c>
    </row>
    <row r="30" spans="1:15" x14ac:dyDescent="0.2">
      <c r="A30" s="9">
        <v>1</v>
      </c>
      <c r="B30" s="12">
        <f t="shared" ref="B30:B61" ca="1" si="0">_xlfn.NORM.INV(RAND(),$B$26,$B$27)</f>
        <v>109.63996507570204</v>
      </c>
      <c r="C30" s="12">
        <f t="shared" ref="C30:C61" ca="1" si="1">_xlfn.NORM.INV(RAND(),C$26,C$27)</f>
        <v>103.95599818251003</v>
      </c>
      <c r="I30" s="9" t="s">
        <v>12</v>
      </c>
      <c r="J30" s="9" t="s">
        <v>13</v>
      </c>
    </row>
    <row r="31" spans="1:15" x14ac:dyDescent="0.2">
      <c r="A31" s="9">
        <v>2</v>
      </c>
      <c r="B31" s="12">
        <f t="shared" ca="1" si="0"/>
        <v>126.11112018340224</v>
      </c>
      <c r="C31" s="12">
        <f t="shared" ca="1" si="1"/>
        <v>109.28804546478372</v>
      </c>
      <c r="I31" s="16">
        <f ca="1">A16</f>
        <v>-1.6619604919704898</v>
      </c>
      <c r="J31" s="9">
        <v>0</v>
      </c>
      <c r="O31" s="25"/>
    </row>
    <row r="32" spans="1:15" x14ac:dyDescent="0.2">
      <c r="A32" s="9">
        <v>3</v>
      </c>
      <c r="B32" s="12">
        <f t="shared" ca="1" si="0"/>
        <v>92.317460178046346</v>
      </c>
      <c r="C32" s="12">
        <f t="shared" ca="1" si="1"/>
        <v>116.09822474841521</v>
      </c>
      <c r="I32" s="16">
        <f ca="1">I31</f>
        <v>-1.6619604919704898</v>
      </c>
      <c r="J32" s="9">
        <v>1</v>
      </c>
    </row>
    <row r="33" spans="1:16" x14ac:dyDescent="0.2">
      <c r="A33" s="9">
        <v>4</v>
      </c>
      <c r="B33" s="12">
        <f t="shared" ca="1" si="0"/>
        <v>97.247342243217531</v>
      </c>
      <c r="C33" s="12">
        <f t="shared" ca="1" si="1"/>
        <v>85.776185816398026</v>
      </c>
      <c r="O33" s="23"/>
      <c r="P33" s="26"/>
    </row>
    <row r="34" spans="1:16" x14ac:dyDescent="0.2">
      <c r="A34" s="9">
        <v>5</v>
      </c>
      <c r="B34" s="12">
        <f t="shared" ca="1" si="0"/>
        <v>93.948558948962727</v>
      </c>
      <c r="C34" s="12">
        <f t="shared" ca="1" si="1"/>
        <v>104.67901917798477</v>
      </c>
      <c r="I34" s="7" t="str">
        <f>E15</f>
        <v>Левая граница</v>
      </c>
    </row>
    <row r="35" spans="1:16" x14ac:dyDescent="0.2">
      <c r="A35" s="9">
        <v>6</v>
      </c>
      <c r="B35" s="12">
        <f t="shared" ca="1" si="0"/>
        <v>92.954085834061033</v>
      </c>
      <c r="C35" s="12">
        <f t="shared" ca="1" si="1"/>
        <v>83.654541902955216</v>
      </c>
      <c r="I35" s="9" t="s">
        <v>12</v>
      </c>
      <c r="J35" s="9" t="s">
        <v>13</v>
      </c>
    </row>
    <row r="36" spans="1:16" x14ac:dyDescent="0.2">
      <c r="A36" s="9">
        <v>7</v>
      </c>
      <c r="B36" s="12">
        <f t="shared" ca="1" si="0"/>
        <v>100.67252408503894</v>
      </c>
      <c r="C36" s="12">
        <f t="shared" ca="1" si="1"/>
        <v>84.936467154076581</v>
      </c>
      <c r="I36" s="16">
        <f ca="1">E16</f>
        <v>-5.6743693224079177</v>
      </c>
      <c r="J36" s="9">
        <v>0</v>
      </c>
    </row>
    <row r="37" spans="1:16" x14ac:dyDescent="0.2">
      <c r="A37" s="9">
        <v>8</v>
      </c>
      <c r="B37" s="12">
        <f t="shared" ca="1" si="0"/>
        <v>107.39237271610961</v>
      </c>
      <c r="C37" s="12">
        <f t="shared" ca="1" si="1"/>
        <v>109.27357906155257</v>
      </c>
      <c r="I37" s="16">
        <f ca="1">I36</f>
        <v>-5.6743693224079177</v>
      </c>
      <c r="J37" s="9">
        <v>1</v>
      </c>
    </row>
    <row r="38" spans="1:16" x14ac:dyDescent="0.2">
      <c r="A38" s="9">
        <v>9</v>
      </c>
      <c r="B38" s="12">
        <f t="shared" ca="1" si="0"/>
        <v>108.79491332507091</v>
      </c>
      <c r="C38" s="12">
        <f t="shared" ca="1" si="1"/>
        <v>121.34297328448267</v>
      </c>
    </row>
    <row r="39" spans="1:16" x14ac:dyDescent="0.2">
      <c r="A39" s="9">
        <v>10</v>
      </c>
      <c r="B39" s="12">
        <f t="shared" ca="1" si="0"/>
        <v>107.70112495815104</v>
      </c>
      <c r="C39" s="12">
        <f t="shared" ca="1" si="1"/>
        <v>101.08047543648712</v>
      </c>
      <c r="I39" s="7" t="str">
        <f>F15</f>
        <v>Правая граница</v>
      </c>
    </row>
    <row r="40" spans="1:16" x14ac:dyDescent="0.2">
      <c r="A40" s="9">
        <v>11</v>
      </c>
      <c r="B40" s="12">
        <f t="shared" ca="1" si="0"/>
        <v>101.63989723924652</v>
      </c>
      <c r="C40" s="12">
        <f t="shared" ca="1" si="1"/>
        <v>93.312583407938916</v>
      </c>
      <c r="I40" s="9" t="s">
        <v>12</v>
      </c>
      <c r="J40" s="9" t="s">
        <v>13</v>
      </c>
    </row>
    <row r="41" spans="1:16" x14ac:dyDescent="0.2">
      <c r="A41" s="9">
        <v>12</v>
      </c>
      <c r="B41" s="12">
        <f t="shared" ca="1" si="0"/>
        <v>106.72687185306347</v>
      </c>
      <c r="C41" s="12">
        <f t="shared" ca="1" si="1"/>
        <v>90.141279123367724</v>
      </c>
      <c r="I41" s="16">
        <f ca="1">F16</f>
        <v>2.3504483384669381</v>
      </c>
      <c r="J41" s="9">
        <v>0</v>
      </c>
    </row>
    <row r="42" spans="1:16" x14ac:dyDescent="0.2">
      <c r="A42" s="9">
        <v>13</v>
      </c>
      <c r="B42" s="12">
        <f t="shared" ca="1" si="0"/>
        <v>87.61250966918</v>
      </c>
      <c r="C42" s="12">
        <f t="shared" ca="1" si="1"/>
        <v>102.60748435459679</v>
      </c>
      <c r="I42" s="16">
        <f ca="1">I41</f>
        <v>2.3504483384669381</v>
      </c>
      <c r="J42" s="9">
        <v>1</v>
      </c>
    </row>
    <row r="43" spans="1:16" x14ac:dyDescent="0.2">
      <c r="A43" s="9">
        <v>14</v>
      </c>
      <c r="B43" s="12">
        <f t="shared" ca="1" si="0"/>
        <v>93.464304420324325</v>
      </c>
      <c r="C43" s="12">
        <f t="shared" ca="1" si="1"/>
        <v>87.638462234772646</v>
      </c>
    </row>
    <row r="44" spans="1:16" x14ac:dyDescent="0.2">
      <c r="A44" s="9">
        <v>15</v>
      </c>
      <c r="B44" s="12">
        <f t="shared" ca="1" si="0"/>
        <v>83.820558366888577</v>
      </c>
      <c r="C44" s="12">
        <f t="shared" ca="1" si="1"/>
        <v>125.03728806153779</v>
      </c>
    </row>
    <row r="45" spans="1:16" x14ac:dyDescent="0.2">
      <c r="A45" s="9">
        <v>16</v>
      </c>
      <c r="B45" s="12">
        <f t="shared" ca="1" si="0"/>
        <v>100.13133724945668</v>
      </c>
      <c r="C45" s="12">
        <f t="shared" ca="1" si="1"/>
        <v>103.75848218285367</v>
      </c>
    </row>
    <row r="46" spans="1:16" x14ac:dyDescent="0.2">
      <c r="A46" s="9">
        <v>17</v>
      </c>
      <c r="B46" s="12">
        <f t="shared" ca="1" si="0"/>
        <v>112.44070509687924</v>
      </c>
      <c r="C46" s="12">
        <f t="shared" ca="1" si="1"/>
        <v>111.30029288490513</v>
      </c>
    </row>
    <row r="47" spans="1:16" x14ac:dyDescent="0.2">
      <c r="A47" s="9">
        <v>18</v>
      </c>
      <c r="B47" s="12">
        <f t="shared" ca="1" si="0"/>
        <v>100.85581371392878</v>
      </c>
      <c r="C47" s="12">
        <f t="shared" ca="1" si="1"/>
        <v>105.93822162469145</v>
      </c>
    </row>
    <row r="48" spans="1:16" x14ac:dyDescent="0.2">
      <c r="A48" s="9">
        <v>19</v>
      </c>
      <c r="B48" s="12">
        <f t="shared" ca="1" si="0"/>
        <v>106.42005668027015</v>
      </c>
      <c r="C48" s="12">
        <f t="shared" ca="1" si="1"/>
        <v>91.00400387135042</v>
      </c>
    </row>
    <row r="49" spans="1:3" x14ac:dyDescent="0.2">
      <c r="A49" s="9">
        <v>20</v>
      </c>
      <c r="B49" s="12">
        <f t="shared" ca="1" si="0"/>
        <v>113.34281666389097</v>
      </c>
      <c r="C49" s="12">
        <f t="shared" ca="1" si="1"/>
        <v>109.88578518709292</v>
      </c>
    </row>
    <row r="50" spans="1:3" x14ac:dyDescent="0.2">
      <c r="A50" s="9">
        <v>21</v>
      </c>
      <c r="B50" s="12">
        <f t="shared" ca="1" si="0"/>
        <v>103.69549376583072</v>
      </c>
      <c r="C50" s="12">
        <f t="shared" ca="1" si="1"/>
        <v>104.47394144449723</v>
      </c>
    </row>
    <row r="51" spans="1:3" x14ac:dyDescent="0.2">
      <c r="A51" s="9">
        <v>22</v>
      </c>
      <c r="B51" s="12">
        <f t="shared" ca="1" si="0"/>
        <v>105.53090832940008</v>
      </c>
      <c r="C51" s="12">
        <f t="shared" ca="1" si="1"/>
        <v>101.77629425269954</v>
      </c>
    </row>
    <row r="52" spans="1:3" x14ac:dyDescent="0.2">
      <c r="A52" s="9">
        <v>23</v>
      </c>
      <c r="B52" s="12">
        <f t="shared" ca="1" si="0"/>
        <v>93.565932401959486</v>
      </c>
      <c r="C52" s="12">
        <f t="shared" ca="1" si="1"/>
        <v>94.817770916083859</v>
      </c>
    </row>
    <row r="53" spans="1:3" x14ac:dyDescent="0.2">
      <c r="A53" s="9">
        <v>24</v>
      </c>
      <c r="B53" s="12">
        <f t="shared" ca="1" si="0"/>
        <v>88.06741733629994</v>
      </c>
      <c r="C53" s="12">
        <f t="shared" ca="1" si="1"/>
        <v>106.79879150692024</v>
      </c>
    </row>
    <row r="54" spans="1:3" x14ac:dyDescent="0.2">
      <c r="A54" s="9">
        <v>25</v>
      </c>
      <c r="B54" s="12">
        <f t="shared" ca="1" si="0"/>
        <v>102.27547178710257</v>
      </c>
      <c r="C54" s="12">
        <f t="shared" ca="1" si="1"/>
        <v>92.024082330564255</v>
      </c>
    </row>
    <row r="55" spans="1:3" x14ac:dyDescent="0.2">
      <c r="A55" s="9">
        <v>26</v>
      </c>
      <c r="B55" s="12">
        <f t="shared" ca="1" si="0"/>
        <v>98.622075965376723</v>
      </c>
      <c r="C55" s="12">
        <f t="shared" ca="1" si="1"/>
        <v>94.361640781298362</v>
      </c>
    </row>
    <row r="56" spans="1:3" x14ac:dyDescent="0.2">
      <c r="A56" s="9">
        <v>27</v>
      </c>
      <c r="B56" s="12">
        <f t="shared" ca="1" si="0"/>
        <v>103.85227958002926</v>
      </c>
      <c r="C56" s="12">
        <f t="shared" ca="1" si="1"/>
        <v>92.667204083822995</v>
      </c>
    </row>
    <row r="57" spans="1:3" x14ac:dyDescent="0.2">
      <c r="A57" s="9">
        <v>28</v>
      </c>
      <c r="B57" s="12">
        <f t="shared" ca="1" si="0"/>
        <v>86.722634931666221</v>
      </c>
      <c r="C57" s="12">
        <f t="shared" ca="1" si="1"/>
        <v>100.02789050383743</v>
      </c>
    </row>
    <row r="58" spans="1:3" x14ac:dyDescent="0.2">
      <c r="A58" s="9">
        <v>29</v>
      </c>
      <c r="B58" s="12">
        <f t="shared" ca="1" si="0"/>
        <v>98.865123172658969</v>
      </c>
      <c r="C58" s="12">
        <f t="shared" ca="1" si="1"/>
        <v>91.78905019243274</v>
      </c>
    </row>
    <row r="59" spans="1:3" x14ac:dyDescent="0.2">
      <c r="A59" s="9">
        <v>30</v>
      </c>
      <c r="B59" s="12">
        <f t="shared" ca="1" si="0"/>
        <v>92.566410260728205</v>
      </c>
      <c r="C59" s="12">
        <f t="shared" ca="1" si="1"/>
        <v>96.631763619544543</v>
      </c>
    </row>
    <row r="60" spans="1:3" x14ac:dyDescent="0.2">
      <c r="A60" s="9">
        <v>31</v>
      </c>
      <c r="B60" s="12">
        <f t="shared" ca="1" si="0"/>
        <v>85.577267887200975</v>
      </c>
      <c r="C60" s="12">
        <f t="shared" ca="1" si="1"/>
        <v>98.933448442832002</v>
      </c>
    </row>
    <row r="61" spans="1:3" x14ac:dyDescent="0.2">
      <c r="A61" s="9">
        <v>32</v>
      </c>
      <c r="B61" s="12">
        <f t="shared" ca="1" si="0"/>
        <v>88.158035749673417</v>
      </c>
      <c r="C61" s="12">
        <f t="shared" ca="1" si="1"/>
        <v>89.919472732407385</v>
      </c>
    </row>
    <row r="62" spans="1:3" x14ac:dyDescent="0.2">
      <c r="A62" s="9">
        <v>33</v>
      </c>
      <c r="B62" s="12">
        <f t="shared" ref="B62:B89" ca="1" si="2">_xlfn.NORM.INV(RAND(),$B$26,$B$27)</f>
        <v>107.33997999747747</v>
      </c>
      <c r="C62" s="12">
        <f t="shared" ref="C62:C79" ca="1" si="3">_xlfn.NORM.INV(RAND(),C$26,C$27)</f>
        <v>127.44851634086292</v>
      </c>
    </row>
    <row r="63" spans="1:3" x14ac:dyDescent="0.2">
      <c r="A63" s="9">
        <v>34</v>
      </c>
      <c r="B63" s="12">
        <f t="shared" ca="1" si="2"/>
        <v>92.768987479753704</v>
      </c>
      <c r="C63" s="12">
        <f t="shared" ca="1" si="3"/>
        <v>101.00788406714958</v>
      </c>
    </row>
    <row r="64" spans="1:3" x14ac:dyDescent="0.2">
      <c r="A64" s="9">
        <v>35</v>
      </c>
      <c r="B64" s="12">
        <f t="shared" ca="1" si="2"/>
        <v>87.426710930751653</v>
      </c>
      <c r="C64" s="12">
        <f t="shared" ca="1" si="3"/>
        <v>98.140991965611974</v>
      </c>
    </row>
    <row r="65" spans="1:3" x14ac:dyDescent="0.2">
      <c r="A65" s="9">
        <v>36</v>
      </c>
      <c r="B65" s="12">
        <f t="shared" ca="1" si="2"/>
        <v>117.23535009490064</v>
      </c>
      <c r="C65" s="12">
        <f t="shared" ca="1" si="3"/>
        <v>96.588093822649569</v>
      </c>
    </row>
    <row r="66" spans="1:3" x14ac:dyDescent="0.2">
      <c r="A66" s="9">
        <v>37</v>
      </c>
      <c r="B66" s="12">
        <f t="shared" ca="1" si="2"/>
        <v>118.58794496446041</v>
      </c>
      <c r="C66" s="12">
        <f t="shared" ca="1" si="3"/>
        <v>111.86396255214368</v>
      </c>
    </row>
    <row r="67" spans="1:3" x14ac:dyDescent="0.2">
      <c r="A67" s="9">
        <v>38</v>
      </c>
      <c r="B67" s="12">
        <f t="shared" ca="1" si="2"/>
        <v>109.42600598985342</v>
      </c>
      <c r="C67" s="12">
        <f t="shared" ca="1" si="3"/>
        <v>98.410381055320457</v>
      </c>
    </row>
    <row r="68" spans="1:3" x14ac:dyDescent="0.2">
      <c r="A68" s="9">
        <v>39</v>
      </c>
      <c r="B68" s="12">
        <f t="shared" ca="1" si="2"/>
        <v>96.409120829320898</v>
      </c>
      <c r="C68" s="12">
        <f t="shared" ca="1" si="3"/>
        <v>113.63087102810464</v>
      </c>
    </row>
    <row r="69" spans="1:3" x14ac:dyDescent="0.2">
      <c r="A69" s="9">
        <v>40</v>
      </c>
      <c r="B69" s="12">
        <f t="shared" ca="1" si="2"/>
        <v>113.30372792221002</v>
      </c>
      <c r="C69" s="12">
        <f t="shared" ca="1" si="3"/>
        <v>86.596945486882319</v>
      </c>
    </row>
    <row r="70" spans="1:3" x14ac:dyDescent="0.2">
      <c r="A70" s="9">
        <v>41</v>
      </c>
      <c r="B70" s="12">
        <f t="shared" ca="1" si="2"/>
        <v>104.14906599548289</v>
      </c>
      <c r="C70" s="12">
        <f t="shared" ca="1" si="3"/>
        <v>112.93184123483756</v>
      </c>
    </row>
    <row r="71" spans="1:3" x14ac:dyDescent="0.2">
      <c r="A71" s="9">
        <v>42</v>
      </c>
      <c r="B71" s="12">
        <f t="shared" ca="1" si="2"/>
        <v>119.268276621182</v>
      </c>
      <c r="C71" s="12">
        <f t="shared" ca="1" si="3"/>
        <v>105.13320245710713</v>
      </c>
    </row>
    <row r="72" spans="1:3" x14ac:dyDescent="0.2">
      <c r="A72" s="9">
        <v>43</v>
      </c>
      <c r="B72" s="12">
        <f t="shared" ca="1" si="2"/>
        <v>96.545365496243193</v>
      </c>
      <c r="C72" s="12">
        <f t="shared" ca="1" si="3"/>
        <v>95.478219785612978</v>
      </c>
    </row>
    <row r="73" spans="1:3" x14ac:dyDescent="0.2">
      <c r="A73" s="9">
        <v>44</v>
      </c>
      <c r="B73" s="12">
        <f t="shared" ca="1" si="2"/>
        <v>108.09293732258064</v>
      </c>
      <c r="C73" s="12">
        <f t="shared" ca="1" si="3"/>
        <v>96.254770604128055</v>
      </c>
    </row>
    <row r="74" spans="1:3" x14ac:dyDescent="0.2">
      <c r="A74" s="9">
        <v>45</v>
      </c>
      <c r="B74" s="12">
        <f t="shared" ca="1" si="2"/>
        <v>99.562283346723348</v>
      </c>
      <c r="C74" s="12">
        <f t="shared" ca="1" si="3"/>
        <v>121.27060544878606</v>
      </c>
    </row>
    <row r="75" spans="1:3" x14ac:dyDescent="0.2">
      <c r="A75" s="9">
        <v>46</v>
      </c>
      <c r="B75" s="12">
        <f t="shared" ca="1" si="2"/>
        <v>95.529647159600941</v>
      </c>
      <c r="C75" s="12">
        <f t="shared" ca="1" si="3"/>
        <v>107.5883928562143</v>
      </c>
    </row>
    <row r="76" spans="1:3" x14ac:dyDescent="0.2">
      <c r="A76" s="9">
        <v>47</v>
      </c>
      <c r="B76" s="12">
        <f t="shared" ca="1" si="2"/>
        <v>94.588975918780861</v>
      </c>
      <c r="C76" s="12">
        <f t="shared" ca="1" si="3"/>
        <v>95.319979063451456</v>
      </c>
    </row>
    <row r="77" spans="1:3" x14ac:dyDescent="0.2">
      <c r="A77" s="9">
        <v>48</v>
      </c>
      <c r="B77" s="12">
        <f t="shared" ca="1" si="2"/>
        <v>81.701417844324226</v>
      </c>
      <c r="C77" s="12">
        <f t="shared" ca="1" si="3"/>
        <v>97.059020334524362</v>
      </c>
    </row>
    <row r="78" spans="1:3" x14ac:dyDescent="0.2">
      <c r="A78" s="9">
        <v>49</v>
      </c>
      <c r="B78" s="12">
        <f t="shared" ca="1" si="2"/>
        <v>88.952992058082387</v>
      </c>
      <c r="C78" s="12">
        <f t="shared" ca="1" si="3"/>
        <v>88.323395670930211</v>
      </c>
    </row>
    <row r="79" spans="1:3" x14ac:dyDescent="0.2">
      <c r="A79" s="9">
        <v>50</v>
      </c>
      <c r="B79" s="12">
        <f t="shared" ca="1" si="2"/>
        <v>100.1772545837334</v>
      </c>
      <c r="C79" s="12">
        <f t="shared" ca="1" si="3"/>
        <v>117.12268653482789</v>
      </c>
    </row>
    <row r="80" spans="1:3" x14ac:dyDescent="0.2">
      <c r="A80" s="9">
        <v>51</v>
      </c>
      <c r="B80" s="12">
        <f t="shared" ca="1" si="2"/>
        <v>89.1513980584009</v>
      </c>
    </row>
    <row r="81" spans="1:2" x14ac:dyDescent="0.2">
      <c r="A81" s="9">
        <v>52</v>
      </c>
      <c r="B81" s="12">
        <f t="shared" ca="1" si="2"/>
        <v>105.88217622777287</v>
      </c>
    </row>
    <row r="82" spans="1:2" x14ac:dyDescent="0.2">
      <c r="A82" s="9">
        <v>53</v>
      </c>
      <c r="B82" s="12">
        <f t="shared" ca="1" si="2"/>
        <v>83.690748252511725</v>
      </c>
    </row>
    <row r="83" spans="1:2" x14ac:dyDescent="0.2">
      <c r="A83" s="9">
        <v>54</v>
      </c>
      <c r="B83" s="12">
        <f t="shared" ca="1" si="2"/>
        <v>101.31182220639191</v>
      </c>
    </row>
    <row r="84" spans="1:2" x14ac:dyDescent="0.2">
      <c r="A84" s="9">
        <v>55</v>
      </c>
      <c r="B84" s="12">
        <f t="shared" ca="1" si="2"/>
        <v>115.56256852050369</v>
      </c>
    </row>
    <row r="85" spans="1:2" x14ac:dyDescent="0.2">
      <c r="A85" s="9">
        <v>56</v>
      </c>
      <c r="B85" s="12">
        <f t="shared" ca="1" si="2"/>
        <v>87.769931646465295</v>
      </c>
    </row>
    <row r="86" spans="1:2" x14ac:dyDescent="0.2">
      <c r="A86" s="9">
        <v>57</v>
      </c>
      <c r="B86" s="12">
        <f t="shared" ca="1" si="2"/>
        <v>91.376053524035484</v>
      </c>
    </row>
    <row r="87" spans="1:2" x14ac:dyDescent="0.2">
      <c r="A87" s="9">
        <v>58</v>
      </c>
      <c r="B87" s="12">
        <f t="shared" ca="1" si="2"/>
        <v>91.174285492023643</v>
      </c>
    </row>
    <row r="88" spans="1:2" x14ac:dyDescent="0.2">
      <c r="A88" s="9">
        <v>59</v>
      </c>
      <c r="B88" s="12">
        <f t="shared" ca="1" si="2"/>
        <v>115.79096058299994</v>
      </c>
    </row>
    <row r="89" spans="1:2" x14ac:dyDescent="0.2">
      <c r="A89" s="9">
        <v>60</v>
      </c>
      <c r="B89" s="12">
        <f t="shared" ca="1" si="2"/>
        <v>86.893596880994053</v>
      </c>
    </row>
  </sheetData>
  <conditionalFormatting sqref="G16">
    <cfRule type="cellIs" dxfId="1" priority="1" operator="equal">
      <formula>TRUE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8.5703125" style="7" customWidth="1"/>
    <col min="4" max="4" width="4.5703125" style="7" customWidth="1"/>
    <col min="5" max="5" width="16.140625" style="7" customWidth="1"/>
    <col min="6" max="6" width="10.140625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0" t="s">
        <v>43</v>
      </c>
    </row>
    <row r="3" spans="1:16" ht="18.75" x14ac:dyDescent="0.2">
      <c r="A3" s="1" t="str">
        <f>Двухсторонний!A3</f>
        <v>Доверительный интервал для разницы средних значений 2-х распределений (дисперсии неизвестны, но равны)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17" t="s">
        <v>38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I5" s="7" t="str">
        <f>"1 сторонние доверительные интервалы для разницы средних значений 2-х распределений (дисперсии неизвестны, но равны). Уровень значимости "&amp;TEXT(B7,"0,0%")</f>
        <v>1 сторонние доверительные интервалы для разницы средних значений 2-х распределений (дисперсии неизвестны, но равны). Уровень значимости 5,0%</v>
      </c>
    </row>
    <row r="6" spans="1:16" x14ac:dyDescent="0.2">
      <c r="A6" s="9" t="s">
        <v>19</v>
      </c>
      <c r="B6" s="9">
        <f>B26-C26</f>
        <v>0</v>
      </c>
      <c r="C6" s="7" t="s">
        <v>20</v>
      </c>
    </row>
    <row r="7" spans="1:16" ht="25.5" x14ac:dyDescent="0.2">
      <c r="A7" s="11" t="s">
        <v>14</v>
      </c>
      <c r="B7" s="24">
        <v>0.05</v>
      </c>
      <c r="L7" s="13"/>
      <c r="M7" s="13"/>
      <c r="N7" s="13"/>
    </row>
    <row r="8" spans="1:16" ht="25.5" x14ac:dyDescent="0.2">
      <c r="A8" s="11" t="s">
        <v>15</v>
      </c>
      <c r="B8" s="20">
        <f>1-B7</f>
        <v>0.95</v>
      </c>
      <c r="L8" s="13"/>
      <c r="M8" s="13"/>
      <c r="N8" s="13"/>
    </row>
    <row r="9" spans="1:16" x14ac:dyDescent="0.2">
      <c r="L9" s="13"/>
      <c r="M9" s="13"/>
      <c r="N9" s="13"/>
    </row>
    <row r="10" spans="1:16" x14ac:dyDescent="0.2">
      <c r="B10" s="8" t="s">
        <v>22</v>
      </c>
      <c r="C10" s="8" t="s">
        <v>23</v>
      </c>
      <c r="L10" s="13"/>
      <c r="M10" s="13"/>
      <c r="N10" s="13"/>
    </row>
    <row r="11" spans="1:16" x14ac:dyDescent="0.2">
      <c r="A11" s="11" t="s">
        <v>27</v>
      </c>
      <c r="B11" s="9">
        <f ca="1">COUNT(B30:B89)</f>
        <v>60</v>
      </c>
      <c r="C11" s="9">
        <f ca="1">COUNT(C30:C89)</f>
        <v>50</v>
      </c>
      <c r="L11" s="13"/>
      <c r="M11" s="13"/>
      <c r="N11" s="13"/>
    </row>
    <row r="12" spans="1:16" ht="25.5" x14ac:dyDescent="0.2">
      <c r="A12" s="11" t="s">
        <v>26</v>
      </c>
      <c r="B12" s="16">
        <f ca="1">AVERAGE($B$30:$B$89)</f>
        <v>99.384336231618093</v>
      </c>
      <c r="C12" s="16">
        <f ca="1">AVERAGE($C$30:$C$79)</f>
        <v>99.10083502852396</v>
      </c>
      <c r="L12" s="13"/>
      <c r="M12" s="13"/>
      <c r="N12" s="13"/>
    </row>
    <row r="13" spans="1:16" ht="27.75" x14ac:dyDescent="0.2">
      <c r="A13" s="11" t="s">
        <v>28</v>
      </c>
      <c r="B13" s="16">
        <f ca="1">_xlfn.VAR.S(B30:B89)</f>
        <v>96.842513974539216</v>
      </c>
      <c r="C13" s="16">
        <f ca="1">_xlfn.VAR.S(C30:C89)</f>
        <v>112.06196709504536</v>
      </c>
    </row>
    <row r="15" spans="1:16" ht="41.25" x14ac:dyDescent="0.25">
      <c r="A15" s="30" t="s">
        <v>21</v>
      </c>
      <c r="B15" s="11" t="s">
        <v>35</v>
      </c>
      <c r="C15" s="32" t="s">
        <v>31</v>
      </c>
      <c r="E15" s="38" t="s">
        <v>38</v>
      </c>
      <c r="F15" s="31" t="s">
        <v>39</v>
      </c>
      <c r="G15" s="38" t="s">
        <v>40</v>
      </c>
    </row>
    <row r="16" spans="1:16" x14ac:dyDescent="0.2">
      <c r="A16" s="16">
        <f ca="1">B12-C12</f>
        <v>0.28350120309413285</v>
      </c>
      <c r="B16" s="16">
        <f ca="1">((B11-1)*B13+(C11-1)*C13)/SUM(B11:C11,-2)</f>
        <v>103.74763622365774</v>
      </c>
      <c r="C16" s="22">
        <f ca="1">_xlfn.T.INV(1-B7,SUM(B11:C11,-2))</f>
        <v>1.6590851435958269</v>
      </c>
      <c r="E16" s="9" t="s">
        <v>37</v>
      </c>
      <c r="F16" s="34">
        <f ca="1">$A$16+$C$16*SQRT($B$16*(1/B11+1/C11))</f>
        <v>3.519389303302435</v>
      </c>
      <c r="G16" s="9" t="b">
        <f ca="1">B6&gt;F16</f>
        <v>0</v>
      </c>
    </row>
    <row r="17" spans="1:15" x14ac:dyDescent="0.2">
      <c r="C17" s="16">
        <f ca="1">-_xlfn.T.INV(B7,SUM(B11:C11,-2))</f>
        <v>1.6590851435958269</v>
      </c>
      <c r="E17" s="9" t="s">
        <v>36</v>
      </c>
      <c r="F17" s="35">
        <f ca="1">$A$16-$C$16*SQRT($B$16*(1/B11+1/C11))</f>
        <v>-2.9523868971141694</v>
      </c>
      <c r="G17" s="9" t="b">
        <f ca="1">B6&lt;F17</f>
        <v>0</v>
      </c>
    </row>
    <row r="18" spans="1:15" x14ac:dyDescent="0.2">
      <c r="C18" s="16">
        <f ca="1">TINV(B7*2,SUM(B11:C11,-2))</f>
        <v>1.6590851435958269</v>
      </c>
    </row>
    <row r="19" spans="1:15" x14ac:dyDescent="0.2">
      <c r="C19" s="16">
        <f ca="1">_xlfn.T.INV.2T(B7*2,SUM(B11:C11,-2))</f>
        <v>1.6590851435958269</v>
      </c>
    </row>
    <row r="22" spans="1:15" x14ac:dyDescent="0.2">
      <c r="I22" s="28" t="s">
        <v>34</v>
      </c>
    </row>
    <row r="23" spans="1:15" ht="15.75" x14ac:dyDescent="0.25">
      <c r="A23" s="14" t="s">
        <v>24</v>
      </c>
      <c r="B23" s="21"/>
      <c r="C23" s="21"/>
      <c r="I23" s="14" t="s">
        <v>7</v>
      </c>
      <c r="J23" s="14"/>
    </row>
    <row r="24" spans="1:15" x14ac:dyDescent="0.2">
      <c r="I24" s="7" t="str">
        <f>"мю1-мю2="&amp;TEXT(B26-C26,"0,000")</f>
        <v>мю1-мю2=0,000</v>
      </c>
    </row>
    <row r="25" spans="1:15" x14ac:dyDescent="0.2">
      <c r="A25" s="8" t="s">
        <v>6</v>
      </c>
      <c r="B25" s="8" t="s">
        <v>17</v>
      </c>
      <c r="C25" s="8" t="s">
        <v>18</v>
      </c>
      <c r="I25" s="9" t="s">
        <v>12</v>
      </c>
      <c r="J25" s="9" t="s">
        <v>13</v>
      </c>
    </row>
    <row r="26" spans="1:15" x14ac:dyDescent="0.2">
      <c r="A26" s="9" t="s">
        <v>16</v>
      </c>
      <c r="B26" s="10">
        <v>100</v>
      </c>
      <c r="C26" s="10">
        <v>100</v>
      </c>
      <c r="D26" s="29" t="s">
        <v>25</v>
      </c>
      <c r="I26" s="9">
        <f>B26-C26</f>
        <v>0</v>
      </c>
      <c r="J26" s="9">
        <v>0</v>
      </c>
    </row>
    <row r="27" spans="1:15" ht="25.5" x14ac:dyDescent="0.2">
      <c r="A27" s="11" t="s">
        <v>5</v>
      </c>
      <c r="B27" s="10">
        <v>10</v>
      </c>
      <c r="C27" s="33">
        <f>B27</f>
        <v>10</v>
      </c>
      <c r="D27" s="29" t="s">
        <v>29</v>
      </c>
      <c r="I27" s="9">
        <f>I26</f>
        <v>0</v>
      </c>
      <c r="J27" s="9">
        <v>1</v>
      </c>
    </row>
    <row r="29" spans="1:15" x14ac:dyDescent="0.2">
      <c r="A29" s="38" t="s">
        <v>8</v>
      </c>
      <c r="B29" s="38" t="s">
        <v>22</v>
      </c>
      <c r="C29" s="38" t="s">
        <v>23</v>
      </c>
      <c r="I29" s="29" t="str">
        <f ca="1">"Хср1-Хср2="&amp;TEXT(A16,"0,000")</f>
        <v>Хср1-Хср2=0,284</v>
      </c>
    </row>
    <row r="30" spans="1:15" x14ac:dyDescent="0.2">
      <c r="A30" s="9">
        <v>1</v>
      </c>
      <c r="B30" s="12">
        <f t="shared" ref="B30:B89" ca="1" si="0">_xlfn.NORM.INV(RAND(),$B$26,$B$27)</f>
        <v>117.17420646083264</v>
      </c>
      <c r="C30" s="12">
        <f t="shared" ref="C30:C79" ca="1" si="1">_xlfn.NORM.INV(RAND(),C$26,C$27)</f>
        <v>100.24709528078218</v>
      </c>
      <c r="I30" s="9" t="s">
        <v>12</v>
      </c>
      <c r="J30" s="9" t="s">
        <v>13</v>
      </c>
    </row>
    <row r="31" spans="1:15" x14ac:dyDescent="0.2">
      <c r="A31" s="9">
        <v>2</v>
      </c>
      <c r="B31" s="12">
        <f t="shared" ca="1" si="0"/>
        <v>99.938972571038107</v>
      </c>
      <c r="C31" s="12">
        <f t="shared" ca="1" si="1"/>
        <v>105.4707075755252</v>
      </c>
      <c r="I31" s="16">
        <f ca="1">A16</f>
        <v>0.28350120309413285</v>
      </c>
      <c r="J31" s="9">
        <v>0</v>
      </c>
      <c r="O31" s="25"/>
    </row>
    <row r="32" spans="1:15" x14ac:dyDescent="0.2">
      <c r="A32" s="9">
        <v>3</v>
      </c>
      <c r="B32" s="12">
        <f t="shared" ca="1" si="0"/>
        <v>93.601170462261095</v>
      </c>
      <c r="C32" s="12">
        <f t="shared" ca="1" si="1"/>
        <v>92.243523852777713</v>
      </c>
      <c r="I32" s="16">
        <f ca="1">I31</f>
        <v>0.28350120309413285</v>
      </c>
      <c r="J32" s="9">
        <v>1</v>
      </c>
    </row>
    <row r="33" spans="1:16" x14ac:dyDescent="0.2">
      <c r="A33" s="9">
        <v>4</v>
      </c>
      <c r="B33" s="12">
        <f t="shared" ca="1" si="0"/>
        <v>93.267699786669525</v>
      </c>
      <c r="C33" s="12">
        <f t="shared" ca="1" si="1"/>
        <v>106.29777377328277</v>
      </c>
      <c r="O33" s="23"/>
      <c r="P33" s="26"/>
    </row>
    <row r="34" spans="1:16" x14ac:dyDescent="0.2">
      <c r="A34" s="9">
        <v>5</v>
      </c>
      <c r="B34" s="12">
        <f t="shared" ca="1" si="0"/>
        <v>112.01598611245133</v>
      </c>
      <c r="C34" s="12">
        <f t="shared" ca="1" si="1"/>
        <v>117.33447645586851</v>
      </c>
      <c r="I34" s="7" t="str">
        <f>E16</f>
        <v>мю1-мю2&gt;0</v>
      </c>
    </row>
    <row r="35" spans="1:16" x14ac:dyDescent="0.2">
      <c r="A35" s="9">
        <v>6</v>
      </c>
      <c r="B35" s="12">
        <f t="shared" ca="1" si="0"/>
        <v>105.63071442290997</v>
      </c>
      <c r="C35" s="12">
        <f t="shared" ca="1" si="1"/>
        <v>87.657371635904042</v>
      </c>
      <c r="I35" s="37" t="s">
        <v>12</v>
      </c>
      <c r="J35" s="37" t="s">
        <v>13</v>
      </c>
    </row>
    <row r="36" spans="1:16" x14ac:dyDescent="0.2">
      <c r="A36" s="9">
        <v>7</v>
      </c>
      <c r="B36" s="12">
        <f t="shared" ca="1" si="0"/>
        <v>89.372755026825075</v>
      </c>
      <c r="C36" s="12">
        <f t="shared" ca="1" si="1"/>
        <v>98.691155629237073</v>
      </c>
      <c r="I36" s="16">
        <f ca="1">F16</f>
        <v>3.519389303302435</v>
      </c>
      <c r="J36" s="9">
        <v>0</v>
      </c>
    </row>
    <row r="37" spans="1:16" x14ac:dyDescent="0.2">
      <c r="A37" s="9">
        <v>8</v>
      </c>
      <c r="B37" s="12">
        <f t="shared" ca="1" si="0"/>
        <v>106.72206356688577</v>
      </c>
      <c r="C37" s="12">
        <f t="shared" ca="1" si="1"/>
        <v>76.955989384740718</v>
      </c>
      <c r="I37" s="16">
        <f ca="1">I36</f>
        <v>3.519389303302435</v>
      </c>
      <c r="J37" s="9">
        <v>1</v>
      </c>
    </row>
    <row r="38" spans="1:16" x14ac:dyDescent="0.2">
      <c r="A38" s="9">
        <v>9</v>
      </c>
      <c r="B38" s="12">
        <f t="shared" ca="1" si="0"/>
        <v>102.33936495315923</v>
      </c>
      <c r="C38" s="12">
        <f t="shared" ca="1" si="1"/>
        <v>81.136053594129379</v>
      </c>
    </row>
    <row r="39" spans="1:16" x14ac:dyDescent="0.2">
      <c r="A39" s="9">
        <v>10</v>
      </c>
      <c r="B39" s="12">
        <f t="shared" ca="1" si="0"/>
        <v>114.55889658449939</v>
      </c>
      <c r="C39" s="12">
        <f t="shared" ca="1" si="1"/>
        <v>110.07374506485694</v>
      </c>
      <c r="I39" s="7" t="str">
        <f>E17</f>
        <v>мю1-мю2&lt;0</v>
      </c>
    </row>
    <row r="40" spans="1:16" x14ac:dyDescent="0.2">
      <c r="A40" s="9">
        <v>11</v>
      </c>
      <c r="B40" s="12">
        <f t="shared" ca="1" si="0"/>
        <v>92.175395504534677</v>
      </c>
      <c r="C40" s="12">
        <f t="shared" ca="1" si="1"/>
        <v>111.26986228445944</v>
      </c>
      <c r="I40" s="36" t="s">
        <v>12</v>
      </c>
      <c r="J40" s="36" t="s">
        <v>13</v>
      </c>
    </row>
    <row r="41" spans="1:16" x14ac:dyDescent="0.2">
      <c r="A41" s="9">
        <v>12</v>
      </c>
      <c r="B41" s="12">
        <f t="shared" ca="1" si="0"/>
        <v>92.735224694277548</v>
      </c>
      <c r="C41" s="12">
        <f t="shared" ca="1" si="1"/>
        <v>95.231284455406012</v>
      </c>
      <c r="I41" s="16">
        <f ca="1">F17</f>
        <v>-2.9523868971141694</v>
      </c>
      <c r="J41" s="9">
        <v>0</v>
      </c>
    </row>
    <row r="42" spans="1:16" x14ac:dyDescent="0.2">
      <c r="A42" s="9">
        <v>13</v>
      </c>
      <c r="B42" s="12">
        <f t="shared" ca="1" si="0"/>
        <v>92.300032585907957</v>
      </c>
      <c r="C42" s="12">
        <f t="shared" ca="1" si="1"/>
        <v>99.3359280210191</v>
      </c>
      <c r="I42" s="16">
        <f ca="1">I41</f>
        <v>-2.9523868971141694</v>
      </c>
      <c r="J42" s="9">
        <v>1</v>
      </c>
    </row>
    <row r="43" spans="1:16" x14ac:dyDescent="0.2">
      <c r="A43" s="9">
        <v>14</v>
      </c>
      <c r="B43" s="12">
        <f t="shared" ca="1" si="0"/>
        <v>83.886988134721932</v>
      </c>
      <c r="C43" s="12">
        <f t="shared" ca="1" si="1"/>
        <v>112.87209229743671</v>
      </c>
    </row>
    <row r="44" spans="1:16" x14ac:dyDescent="0.2">
      <c r="A44" s="9">
        <v>15</v>
      </c>
      <c r="B44" s="12">
        <f t="shared" ca="1" si="0"/>
        <v>108.0298871895055</v>
      </c>
      <c r="C44" s="12">
        <f t="shared" ca="1" si="1"/>
        <v>102.54463330436043</v>
      </c>
    </row>
    <row r="45" spans="1:16" x14ac:dyDescent="0.2">
      <c r="A45" s="9">
        <v>16</v>
      </c>
      <c r="B45" s="12">
        <f t="shared" ca="1" si="0"/>
        <v>80.4131052736399</v>
      </c>
      <c r="C45" s="12">
        <f t="shared" ca="1" si="1"/>
        <v>98.604959742150996</v>
      </c>
    </row>
    <row r="46" spans="1:16" x14ac:dyDescent="0.2">
      <c r="A46" s="9">
        <v>17</v>
      </c>
      <c r="B46" s="12">
        <f t="shared" ca="1" si="0"/>
        <v>103.25241625348463</v>
      </c>
      <c r="C46" s="12">
        <f t="shared" ca="1" si="1"/>
        <v>87.725999438049442</v>
      </c>
    </row>
    <row r="47" spans="1:16" x14ac:dyDescent="0.2">
      <c r="A47" s="9">
        <v>18</v>
      </c>
      <c r="B47" s="12">
        <f t="shared" ca="1" si="0"/>
        <v>103.90210735084598</v>
      </c>
      <c r="C47" s="12">
        <f t="shared" ca="1" si="1"/>
        <v>111.43159034201607</v>
      </c>
    </row>
    <row r="48" spans="1:16" x14ac:dyDescent="0.2">
      <c r="A48" s="9">
        <v>19</v>
      </c>
      <c r="B48" s="12">
        <f t="shared" ca="1" si="0"/>
        <v>98.754395992970203</v>
      </c>
      <c r="C48" s="12">
        <f t="shared" ca="1" si="1"/>
        <v>116.00566249683601</v>
      </c>
    </row>
    <row r="49" spans="1:3" x14ac:dyDescent="0.2">
      <c r="A49" s="9">
        <v>20</v>
      </c>
      <c r="B49" s="12">
        <f t="shared" ca="1" si="0"/>
        <v>111.28633958289312</v>
      </c>
      <c r="C49" s="12">
        <f t="shared" ca="1" si="1"/>
        <v>95.811821295448496</v>
      </c>
    </row>
    <row r="50" spans="1:3" x14ac:dyDescent="0.2">
      <c r="A50" s="9">
        <v>21</v>
      </c>
      <c r="B50" s="12">
        <f t="shared" ca="1" si="0"/>
        <v>103.77212528461644</v>
      </c>
      <c r="C50" s="12">
        <f t="shared" ca="1" si="1"/>
        <v>102.19099125651954</v>
      </c>
    </row>
    <row r="51" spans="1:3" x14ac:dyDescent="0.2">
      <c r="A51" s="9">
        <v>22</v>
      </c>
      <c r="B51" s="12">
        <f t="shared" ca="1" si="0"/>
        <v>92.862699767101475</v>
      </c>
      <c r="C51" s="12">
        <f t="shared" ca="1" si="1"/>
        <v>97.125910395338806</v>
      </c>
    </row>
    <row r="52" spans="1:3" x14ac:dyDescent="0.2">
      <c r="A52" s="9">
        <v>23</v>
      </c>
      <c r="B52" s="12">
        <f t="shared" ca="1" si="0"/>
        <v>112.32743857497636</v>
      </c>
      <c r="C52" s="12">
        <f t="shared" ca="1" si="1"/>
        <v>101.23583874644495</v>
      </c>
    </row>
    <row r="53" spans="1:3" x14ac:dyDescent="0.2">
      <c r="A53" s="9">
        <v>24</v>
      </c>
      <c r="B53" s="12">
        <f t="shared" ca="1" si="0"/>
        <v>81.563016796921119</v>
      </c>
      <c r="C53" s="12">
        <f t="shared" ca="1" si="1"/>
        <v>89.369838348047935</v>
      </c>
    </row>
    <row r="54" spans="1:3" x14ac:dyDescent="0.2">
      <c r="A54" s="9">
        <v>25</v>
      </c>
      <c r="B54" s="12">
        <f t="shared" ca="1" si="0"/>
        <v>103.40021322956628</v>
      </c>
      <c r="C54" s="12">
        <f t="shared" ca="1" si="1"/>
        <v>89.551302655852453</v>
      </c>
    </row>
    <row r="55" spans="1:3" x14ac:dyDescent="0.2">
      <c r="A55" s="9">
        <v>26</v>
      </c>
      <c r="B55" s="12">
        <f t="shared" ca="1" si="0"/>
        <v>99.583167963379367</v>
      </c>
      <c r="C55" s="12">
        <f t="shared" ca="1" si="1"/>
        <v>107.22797320744152</v>
      </c>
    </row>
    <row r="56" spans="1:3" x14ac:dyDescent="0.2">
      <c r="A56" s="9">
        <v>27</v>
      </c>
      <c r="B56" s="12">
        <f t="shared" ca="1" si="0"/>
        <v>84.98561081369688</v>
      </c>
      <c r="C56" s="12">
        <f t="shared" ca="1" si="1"/>
        <v>90.241607352175919</v>
      </c>
    </row>
    <row r="57" spans="1:3" x14ac:dyDescent="0.2">
      <c r="A57" s="9">
        <v>28</v>
      </c>
      <c r="B57" s="12">
        <f t="shared" ca="1" si="0"/>
        <v>103.02408907298476</v>
      </c>
      <c r="C57" s="12">
        <f t="shared" ca="1" si="1"/>
        <v>104.51480464146059</v>
      </c>
    </row>
    <row r="58" spans="1:3" x14ac:dyDescent="0.2">
      <c r="A58" s="9">
        <v>29</v>
      </c>
      <c r="B58" s="12">
        <f t="shared" ca="1" si="0"/>
        <v>91.020851095772585</v>
      </c>
      <c r="C58" s="12">
        <f t="shared" ca="1" si="1"/>
        <v>93.220027613283492</v>
      </c>
    </row>
    <row r="59" spans="1:3" x14ac:dyDescent="0.2">
      <c r="A59" s="9">
        <v>30</v>
      </c>
      <c r="B59" s="12">
        <f t="shared" ca="1" si="0"/>
        <v>95.992027304199553</v>
      </c>
      <c r="C59" s="12">
        <f t="shared" ca="1" si="1"/>
        <v>102.46827099229709</v>
      </c>
    </row>
    <row r="60" spans="1:3" x14ac:dyDescent="0.2">
      <c r="A60" s="9">
        <v>31</v>
      </c>
      <c r="B60" s="12">
        <f t="shared" ca="1" si="0"/>
        <v>71.303908984518699</v>
      </c>
      <c r="C60" s="12">
        <f t="shared" ca="1" si="1"/>
        <v>98.123668301212831</v>
      </c>
    </row>
    <row r="61" spans="1:3" x14ac:dyDescent="0.2">
      <c r="A61" s="9">
        <v>32</v>
      </c>
      <c r="B61" s="12">
        <f t="shared" ca="1" si="0"/>
        <v>97.481005685979838</v>
      </c>
      <c r="C61" s="12">
        <f t="shared" ca="1" si="1"/>
        <v>96.384983026862187</v>
      </c>
    </row>
    <row r="62" spans="1:3" x14ac:dyDescent="0.2">
      <c r="A62" s="9">
        <v>33</v>
      </c>
      <c r="B62" s="12">
        <f t="shared" ca="1" si="0"/>
        <v>95.814687227878778</v>
      </c>
      <c r="C62" s="12">
        <f t="shared" ca="1" si="1"/>
        <v>82.916404377023696</v>
      </c>
    </row>
    <row r="63" spans="1:3" x14ac:dyDescent="0.2">
      <c r="A63" s="9">
        <v>34</v>
      </c>
      <c r="B63" s="12">
        <f t="shared" ca="1" si="0"/>
        <v>96.70660338068943</v>
      </c>
      <c r="C63" s="12">
        <f t="shared" ca="1" si="1"/>
        <v>103.0969494452915</v>
      </c>
    </row>
    <row r="64" spans="1:3" x14ac:dyDescent="0.2">
      <c r="A64" s="9">
        <v>35</v>
      </c>
      <c r="B64" s="12">
        <f t="shared" ca="1" si="0"/>
        <v>103.82332538346904</v>
      </c>
      <c r="C64" s="12">
        <f t="shared" ca="1" si="1"/>
        <v>87.840745429578334</v>
      </c>
    </row>
    <row r="65" spans="1:3" x14ac:dyDescent="0.2">
      <c r="A65" s="9">
        <v>36</v>
      </c>
      <c r="B65" s="12">
        <f t="shared" ca="1" si="0"/>
        <v>115.63890010918503</v>
      </c>
      <c r="C65" s="12">
        <f t="shared" ca="1" si="1"/>
        <v>108.12058029947909</v>
      </c>
    </row>
    <row r="66" spans="1:3" x14ac:dyDescent="0.2">
      <c r="A66" s="9">
        <v>37</v>
      </c>
      <c r="B66" s="12">
        <f t="shared" ca="1" si="0"/>
        <v>103.47780384561489</v>
      </c>
      <c r="C66" s="12">
        <f t="shared" ca="1" si="1"/>
        <v>101.41238585009236</v>
      </c>
    </row>
    <row r="67" spans="1:3" x14ac:dyDescent="0.2">
      <c r="A67" s="9">
        <v>38</v>
      </c>
      <c r="B67" s="12">
        <f t="shared" ca="1" si="0"/>
        <v>103.79023557734079</v>
      </c>
      <c r="C67" s="12">
        <f t="shared" ca="1" si="1"/>
        <v>99.971995893543181</v>
      </c>
    </row>
    <row r="68" spans="1:3" x14ac:dyDescent="0.2">
      <c r="A68" s="9">
        <v>39</v>
      </c>
      <c r="B68" s="12">
        <f t="shared" ca="1" si="0"/>
        <v>84.43423899744171</v>
      </c>
      <c r="C68" s="12">
        <f t="shared" ca="1" si="1"/>
        <v>110.62756702128189</v>
      </c>
    </row>
    <row r="69" spans="1:3" x14ac:dyDescent="0.2">
      <c r="A69" s="9">
        <v>40</v>
      </c>
      <c r="B69" s="12">
        <f t="shared" ca="1" si="0"/>
        <v>107.17573560112831</v>
      </c>
      <c r="C69" s="12">
        <f t="shared" ca="1" si="1"/>
        <v>65.741323357925879</v>
      </c>
    </row>
    <row r="70" spans="1:3" x14ac:dyDescent="0.2">
      <c r="A70" s="9">
        <v>41</v>
      </c>
      <c r="B70" s="12">
        <f t="shared" ca="1" si="0"/>
        <v>89.695693758705914</v>
      </c>
      <c r="C70" s="12">
        <f t="shared" ca="1" si="1"/>
        <v>89.996073461395369</v>
      </c>
    </row>
    <row r="71" spans="1:3" x14ac:dyDescent="0.2">
      <c r="A71" s="9">
        <v>42</v>
      </c>
      <c r="B71" s="12">
        <f t="shared" ca="1" si="0"/>
        <v>101.551020664612</v>
      </c>
      <c r="C71" s="12">
        <f t="shared" ca="1" si="1"/>
        <v>111.02636760474788</v>
      </c>
    </row>
    <row r="72" spans="1:3" x14ac:dyDescent="0.2">
      <c r="A72" s="9">
        <v>43</v>
      </c>
      <c r="B72" s="12">
        <f t="shared" ca="1" si="0"/>
        <v>97.752496585080692</v>
      </c>
      <c r="C72" s="12">
        <f t="shared" ca="1" si="1"/>
        <v>113.22938770205444</v>
      </c>
    </row>
    <row r="73" spans="1:3" x14ac:dyDescent="0.2">
      <c r="A73" s="9">
        <v>44</v>
      </c>
      <c r="B73" s="12">
        <f t="shared" ca="1" si="0"/>
        <v>116.50798564812362</v>
      </c>
      <c r="C73" s="12">
        <f t="shared" ca="1" si="1"/>
        <v>90.307888496494499</v>
      </c>
    </row>
    <row r="74" spans="1:3" x14ac:dyDescent="0.2">
      <c r="A74" s="9">
        <v>45</v>
      </c>
      <c r="B74" s="12">
        <f t="shared" ca="1" si="0"/>
        <v>88.096821762164737</v>
      </c>
      <c r="C74" s="12">
        <f t="shared" ca="1" si="1"/>
        <v>117.1587623988604</v>
      </c>
    </row>
    <row r="75" spans="1:3" x14ac:dyDescent="0.2">
      <c r="A75" s="9">
        <v>46</v>
      </c>
      <c r="B75" s="12">
        <f t="shared" ca="1" si="0"/>
        <v>101.06737490843756</v>
      </c>
      <c r="C75" s="12">
        <f t="shared" ca="1" si="1"/>
        <v>97.541870901731969</v>
      </c>
    </row>
    <row r="76" spans="1:3" x14ac:dyDescent="0.2">
      <c r="A76" s="9">
        <v>47</v>
      </c>
      <c r="B76" s="12">
        <f t="shared" ca="1" si="0"/>
        <v>108.28092277285317</v>
      </c>
      <c r="C76" s="12">
        <f t="shared" ca="1" si="1"/>
        <v>100.69448143994677</v>
      </c>
    </row>
    <row r="77" spans="1:3" x14ac:dyDescent="0.2">
      <c r="A77" s="9">
        <v>48</v>
      </c>
      <c r="B77" s="12">
        <f t="shared" ca="1" si="0"/>
        <v>108.08351807513071</v>
      </c>
      <c r="C77" s="12">
        <f t="shared" ca="1" si="1"/>
        <v>96.772269186219503</v>
      </c>
    </row>
    <row r="78" spans="1:3" x14ac:dyDescent="0.2">
      <c r="A78" s="9">
        <v>49</v>
      </c>
      <c r="B78" s="12">
        <f t="shared" ca="1" si="0"/>
        <v>115.54968898565311</v>
      </c>
      <c r="C78" s="12">
        <f t="shared" ca="1" si="1"/>
        <v>100.39550295467073</v>
      </c>
    </row>
    <row r="79" spans="1:3" x14ac:dyDescent="0.2">
      <c r="A79" s="9">
        <v>50</v>
      </c>
      <c r="B79" s="12">
        <f t="shared" ca="1" si="0"/>
        <v>101.14000334821807</v>
      </c>
      <c r="C79" s="12">
        <f t="shared" ca="1" si="1"/>
        <v>99.594253144634934</v>
      </c>
    </row>
    <row r="80" spans="1:3" x14ac:dyDescent="0.2">
      <c r="A80" s="9">
        <v>51</v>
      </c>
      <c r="B80" s="12">
        <f t="shared" ca="1" si="0"/>
        <v>84.701728022522531</v>
      </c>
    </row>
    <row r="81" spans="1:2" x14ac:dyDescent="0.2">
      <c r="A81" s="9">
        <v>52</v>
      </c>
      <c r="B81" s="12">
        <f t="shared" ca="1" si="0"/>
        <v>105.88684058559971</v>
      </c>
    </row>
    <row r="82" spans="1:2" x14ac:dyDescent="0.2">
      <c r="A82" s="9">
        <v>53</v>
      </c>
      <c r="B82" s="12">
        <f t="shared" ca="1" si="0"/>
        <v>106.55065323763326</v>
      </c>
    </row>
    <row r="83" spans="1:2" x14ac:dyDescent="0.2">
      <c r="A83" s="9">
        <v>54</v>
      </c>
      <c r="B83" s="12">
        <f t="shared" ca="1" si="0"/>
        <v>95.384628551199583</v>
      </c>
    </row>
    <row r="84" spans="1:2" x14ac:dyDescent="0.2">
      <c r="A84" s="9">
        <v>55</v>
      </c>
      <c r="B84" s="12">
        <f t="shared" ca="1" si="0"/>
        <v>99.744459836010293</v>
      </c>
    </row>
    <row r="85" spans="1:2" x14ac:dyDescent="0.2">
      <c r="A85" s="9">
        <v>56</v>
      </c>
      <c r="B85" s="12">
        <f t="shared" ca="1" si="0"/>
        <v>104.20492641116944</v>
      </c>
    </row>
    <row r="86" spans="1:2" x14ac:dyDescent="0.2">
      <c r="A86" s="9">
        <v>57</v>
      </c>
      <c r="B86" s="12">
        <f t="shared" ca="1" si="0"/>
        <v>88.873124512472799</v>
      </c>
    </row>
    <row r="87" spans="1:2" x14ac:dyDescent="0.2">
      <c r="A87" s="9">
        <v>58</v>
      </c>
      <c r="B87" s="12">
        <f t="shared" ca="1" si="0"/>
        <v>102.5025831522308</v>
      </c>
    </row>
    <row r="88" spans="1:2" x14ac:dyDescent="0.2">
      <c r="A88" s="9">
        <v>59</v>
      </c>
      <c r="B88" s="12">
        <f t="shared" ca="1" si="0"/>
        <v>103.52029021669486</v>
      </c>
    </row>
    <row r="89" spans="1:2" x14ac:dyDescent="0.2">
      <c r="A89" s="9">
        <v>60</v>
      </c>
      <c r="B89" s="12">
        <f t="shared" ca="1" si="0"/>
        <v>94.430005655796577</v>
      </c>
    </row>
  </sheetData>
  <conditionalFormatting sqref="G16:G17">
    <cfRule type="cellIs" dxfId="0" priority="1" operator="equal">
      <formula>TRUE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39" t="s">
        <v>2</v>
      </c>
      <c r="B1" s="39"/>
      <c r="C1" s="39"/>
      <c r="D1" s="39"/>
      <c r="E1" s="39"/>
      <c r="F1" s="39"/>
      <c r="G1" s="39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Двухсторонний</vt:lpstr>
      <vt:lpstr>Односторонний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2025-01-01T10:24:01Z</dcterms:modified>
</cp:coreProperties>
</file>