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420" windowWidth="18795" windowHeight="11640" tabRatio="838"/>
  </bookViews>
  <sheets>
    <sheet name="Двухсторонний" sheetId="17" r:id="rId1"/>
    <sheet name="Односторонний" sheetId="19" r:id="rId2"/>
    <sheet name="EXCEL2.RU" sheetId="3" r:id="rId3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eng" localSheetId="1" hidden="1">1</definedName>
    <definedName name="solver_neg" localSheetId="0" hidden="1">1</definedName>
    <definedName name="solver_neg" localSheetId="1" hidden="1">1</definedName>
    <definedName name="solver_num" localSheetId="0" hidden="1">0</definedName>
    <definedName name="solver_num" localSheetId="1" hidden="1">0</definedName>
    <definedName name="solver_opt" localSheetId="0" hidden="1">Двухсторонний!#REF!</definedName>
    <definedName name="solver_opt" localSheetId="1" hidden="1">Односторонний!#REF!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I5" i="17" l="1"/>
  <c r="I5" i="19" l="1"/>
  <c r="A3" i="19" l="1"/>
  <c r="I40" i="19" l="1"/>
  <c r="I35" i="19"/>
  <c r="B42" i="19"/>
  <c r="B41" i="19"/>
  <c r="B40" i="19"/>
  <c r="B39" i="19"/>
  <c r="B38" i="19"/>
  <c r="C37" i="19"/>
  <c r="B37" i="19"/>
  <c r="C36" i="19"/>
  <c r="B36" i="19"/>
  <c r="B35" i="19"/>
  <c r="B34" i="19"/>
  <c r="C33" i="19"/>
  <c r="B33" i="19"/>
  <c r="B32" i="19"/>
  <c r="B31" i="19"/>
  <c r="I27" i="19"/>
  <c r="I28" i="19" s="1"/>
  <c r="I25" i="19"/>
  <c r="B8" i="19"/>
  <c r="B6" i="19"/>
  <c r="B12" i="19" l="1"/>
  <c r="B11" i="19"/>
  <c r="B13" i="19"/>
  <c r="C32" i="19"/>
  <c r="C35" i="19"/>
  <c r="C38" i="19"/>
  <c r="C31" i="19"/>
  <c r="C34" i="19"/>
  <c r="B6" i="17"/>
  <c r="B14" i="19" l="1"/>
  <c r="C13" i="19"/>
  <c r="C11" i="19"/>
  <c r="C12" i="19"/>
  <c r="A17" i="19" s="1"/>
  <c r="C14" i="19" l="1"/>
  <c r="E11" i="19" s="1"/>
  <c r="C17" i="19" s="1"/>
  <c r="I32" i="19"/>
  <c r="I33" i="19" s="1"/>
  <c r="I30" i="19"/>
  <c r="C19" i="19" l="1"/>
  <c r="C20" i="19"/>
  <c r="C18" i="19"/>
  <c r="B17" i="19"/>
  <c r="F18" i="19" l="1"/>
  <c r="G18" i="19" s="1"/>
  <c r="F17" i="19"/>
  <c r="G17" i="19" s="1"/>
  <c r="I40" i="17"/>
  <c r="I35" i="17"/>
  <c r="C38" i="17"/>
  <c r="C37" i="17"/>
  <c r="C36" i="17"/>
  <c r="C35" i="17"/>
  <c r="C34" i="17"/>
  <c r="C33" i="17"/>
  <c r="C32" i="17"/>
  <c r="C31" i="17"/>
  <c r="I27" i="17"/>
  <c r="I25" i="17"/>
  <c r="B32" i="17"/>
  <c r="B33" i="17"/>
  <c r="B34" i="17"/>
  <c r="B35" i="17"/>
  <c r="B36" i="17"/>
  <c r="B37" i="17"/>
  <c r="B38" i="17"/>
  <c r="B39" i="17"/>
  <c r="B40" i="17"/>
  <c r="B41" i="17"/>
  <c r="B42" i="17"/>
  <c r="B31" i="17"/>
  <c r="I42" i="19" l="1"/>
  <c r="I43" i="19" s="1"/>
  <c r="I37" i="19"/>
  <c r="I38" i="19" s="1"/>
  <c r="C12" i="17"/>
  <c r="B12" i="17"/>
  <c r="B13" i="17"/>
  <c r="C13" i="17"/>
  <c r="C11" i="17"/>
  <c r="B11" i="17"/>
  <c r="B14" i="17" l="1"/>
  <c r="C14" i="17"/>
  <c r="A17" i="17"/>
  <c r="B8" i="17"/>
  <c r="B17" i="17" l="1"/>
  <c r="E11" i="17"/>
  <c r="I32" i="17"/>
  <c r="I33" i="17" s="1"/>
  <c r="I30" i="17"/>
  <c r="C20" i="17" l="1"/>
  <c r="C19" i="17"/>
  <c r="C18" i="17"/>
  <c r="C17" i="17"/>
  <c r="F17" i="17" l="1"/>
  <c r="E17" i="17"/>
  <c r="I37" i="17" s="1"/>
  <c r="I38" i="17" s="1"/>
  <c r="I28" i="17"/>
  <c r="G17" i="17" l="1"/>
  <c r="I42" i="17"/>
  <c r="I43" i="17" s="1"/>
</calcChain>
</file>

<file path=xl/sharedStrings.xml><?xml version="1.0" encoding="utf-8"?>
<sst xmlns="http://schemas.openxmlformats.org/spreadsheetml/2006/main" count="91" uniqueCount="45">
  <si>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</si>
  <si>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</si>
  <si>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</si>
  <si>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</si>
  <si>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</si>
  <si>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Стандартное отклонение</t>
  </si>
  <si>
    <t>Параметр</t>
  </si>
  <si>
    <t>Для графика</t>
  </si>
  <si>
    <t>№ испытания</t>
  </si>
  <si>
    <t>Двусторонний доверительный интервал</t>
  </si>
  <si>
    <t>Левая граница</t>
  </si>
  <si>
    <t>Правая граница</t>
  </si>
  <si>
    <t>x</t>
  </si>
  <si>
    <t>y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</si>
  <si>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a</t>
    </r>
  </si>
  <si>
    <r>
      <t>Уровень доверия 1-</t>
    </r>
    <r>
      <rPr>
        <i/>
        <sz val="10"/>
        <rFont val="Calibri"/>
        <family val="2"/>
        <charset val="204"/>
        <scheme val="minor"/>
      </rPr>
      <t>a</t>
    </r>
  </si>
  <si>
    <t>Среднее</t>
  </si>
  <si>
    <t>Распределение1</t>
  </si>
  <si>
    <t>Распределение2</t>
  </si>
  <si>
    <t>мю1-мю2</t>
  </si>
  <si>
    <t>гипотетическая разница средних (предположение)</t>
  </si>
  <si>
    <t>Разница средних значений выборок</t>
  </si>
  <si>
    <t>Выборка1</t>
  </si>
  <si>
    <t>Выборка2</t>
  </si>
  <si>
    <t>Выборки делаются из нормального распределения</t>
  </si>
  <si>
    <t>используется только для генерации значений выборки, в задаче считается неизвестным</t>
  </si>
  <si>
    <t>Размер выборки n</t>
  </si>
  <si>
    <t>Двухсторонний доверительный интервал</t>
  </si>
  <si>
    <t>Новые значения выборки генерируются при нажатии клавиши F9 или изменении данных на листе (см. ячейку В30)</t>
  </si>
  <si>
    <t>мю1-мю2&lt;0</t>
  </si>
  <si>
    <t>мю1-мю2&gt;0</t>
  </si>
  <si>
    <t>Односторонние доверительные интервалы</t>
  </si>
  <si>
    <t>Границы</t>
  </si>
  <si>
    <t>мю1-мю2 не попало в интервал</t>
  </si>
  <si>
    <t>Доверительный интервал для разницы средних значений 2-х распределений (дисперсии неизвестны и неравны)</t>
  </si>
  <si>
    <t>Среднее выборки Хср</t>
  </si>
  <si>
    <r>
      <t>Дисперсия выборки s</t>
    </r>
    <r>
      <rPr>
        <vertAlign val="superscript"/>
        <sz val="10"/>
        <rFont val="Calibri"/>
        <family val="2"/>
        <charset val="204"/>
        <scheme val="minor"/>
      </rPr>
      <t>2</t>
    </r>
  </si>
  <si>
    <t>Суммарная дисперсия</t>
  </si>
  <si>
    <r>
      <t xml:space="preserve">Верхний </t>
    </r>
    <r>
      <rPr>
        <i/>
        <sz val="8"/>
        <rFont val="Calibri"/>
        <family val="2"/>
        <charset val="204"/>
        <scheme val="minor"/>
      </rPr>
      <t>a/2-</t>
    </r>
    <r>
      <rPr>
        <sz val="8"/>
        <rFont val="Calibri"/>
        <family val="2"/>
        <charset val="204"/>
        <scheme val="minor"/>
      </rPr>
      <t xml:space="preserve">квантиль t-распределения с </t>
    </r>
    <r>
      <rPr>
        <sz val="8"/>
        <rFont val="Symbol"/>
        <family val="1"/>
        <charset val="2"/>
      </rPr>
      <t>n</t>
    </r>
    <r>
      <rPr>
        <sz val="8"/>
        <rFont val="Calibri"/>
        <family val="2"/>
        <charset val="204"/>
        <scheme val="minor"/>
      </rPr>
      <t xml:space="preserve"> степенями свободы</t>
    </r>
  </si>
  <si>
    <r>
      <t>s</t>
    </r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>/n</t>
    </r>
  </si>
  <si>
    <r>
      <t xml:space="preserve">Число степеней свободы </t>
    </r>
    <r>
      <rPr>
        <b/>
        <sz val="10"/>
        <rFont val="Symbol"/>
        <family val="1"/>
        <charset val="2"/>
      </rPr>
      <t>n</t>
    </r>
  </si>
  <si>
    <t>используется только для генерации значений выборки, в задаче считается неизвестным, д.б. неравны</t>
  </si>
  <si>
    <t>Новые значения выборки генерируются при нажатии клавиши F9 или изменении данных на листе (см. ячейку В31)</t>
  </si>
  <si>
    <r>
      <t xml:space="preserve">Верхний </t>
    </r>
    <r>
      <rPr>
        <i/>
        <sz val="8"/>
        <rFont val="Calibri"/>
        <family val="2"/>
        <charset val="204"/>
        <scheme val="minor"/>
      </rPr>
      <t>a-</t>
    </r>
    <r>
      <rPr>
        <sz val="8"/>
        <rFont val="Calibri"/>
        <family val="2"/>
        <charset val="204"/>
        <scheme val="minor"/>
      </rPr>
      <t xml:space="preserve">квантиль t-распределения с </t>
    </r>
    <r>
      <rPr>
        <sz val="8"/>
        <rFont val="Symbol"/>
        <family val="1"/>
        <charset val="2"/>
      </rPr>
      <t>n</t>
    </r>
    <r>
      <rPr>
        <sz val="8"/>
        <rFont val="Calibri"/>
        <family val="2"/>
        <charset val="204"/>
        <scheme val="minor"/>
      </rPr>
      <t xml:space="preserve"> степенями свободы</t>
    </r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</si>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</sst>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0.0000"/>
    <numFmt numFmtId="166" formatCode="0.000"/>
    <numFmt numFmtId="167" formatCode="0.0%"/>
    <numFmt numFmtId="168" formatCode="0.000%"/>
    <numFmt numFmtId="169" formatCode="0.000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name val="Symbol"/>
      <family val="1"/>
      <charset val="2"/>
    </font>
    <font>
      <b/>
      <sz val="10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4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0" fillId="0" borderId="1" xfId="1" applyFont="1" applyBorder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1" xfId="1" applyNumberFormat="1" applyFont="1" applyBorder="1"/>
    <xf numFmtId="1" fontId="13" fillId="0" borderId="0" xfId="1" applyNumberFormat="1" applyFont="1"/>
    <xf numFmtId="0" fontId="10" fillId="6" borderId="0" xfId="1" applyFont="1" applyFill="1"/>
    <xf numFmtId="0" fontId="15" fillId="6" borderId="0" xfId="0" applyFont="1" applyFill="1" applyAlignment="1">
      <alignment vertical="center"/>
    </xf>
    <xf numFmtId="166" fontId="13" fillId="0" borderId="1" xfId="1" applyNumberFormat="1" applyFont="1" applyBorder="1"/>
    <xf numFmtId="0" fontId="16" fillId="6" borderId="0" xfId="0" applyFont="1" applyFill="1" applyAlignment="1">
      <alignment vertical="center"/>
    </xf>
    <xf numFmtId="166" fontId="13" fillId="7" borderId="1" xfId="1" applyNumberFormat="1" applyFont="1" applyFill="1" applyBorder="1"/>
    <xf numFmtId="0" fontId="13" fillId="0" borderId="1" xfId="1" applyFont="1" applyBorder="1" applyAlignment="1">
      <alignment vertical="top" wrapText="1"/>
    </xf>
    <xf numFmtId="9" fontId="13" fillId="0" borderId="1" xfId="1" applyNumberFormat="1" applyFont="1" applyFill="1" applyBorder="1"/>
    <xf numFmtId="0" fontId="11" fillId="6" borderId="0" xfId="1" applyFont="1" applyFill="1"/>
    <xf numFmtId="166" fontId="13" fillId="0" borderId="0" xfId="1" applyNumberFormat="1" applyFont="1"/>
    <xf numFmtId="167" fontId="13" fillId="5" borderId="1" xfId="1" applyNumberFormat="1" applyFont="1" applyFill="1" applyBorder="1"/>
    <xf numFmtId="9" fontId="13" fillId="0" borderId="0" xfId="1" applyNumberFormat="1" applyFont="1"/>
    <xf numFmtId="168" fontId="13" fillId="0" borderId="0" xfId="1" applyNumberFormat="1" applyFont="1"/>
    <xf numFmtId="0" fontId="10" fillId="0" borderId="0" xfId="1" applyFont="1"/>
    <xf numFmtId="0" fontId="17" fillId="0" borderId="0" xfId="1" applyFont="1"/>
    <xf numFmtId="0" fontId="18" fillId="0" borderId="0" xfId="1" applyFont="1"/>
    <xf numFmtId="0" fontId="13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vertical="top"/>
    </xf>
    <xf numFmtId="0" fontId="20" fillId="0" borderId="1" xfId="1" applyFont="1" applyBorder="1" applyAlignment="1">
      <alignment wrapText="1"/>
    </xf>
    <xf numFmtId="166" fontId="13" fillId="9" borderId="1" xfId="1" applyNumberFormat="1" applyFont="1" applyFill="1" applyBorder="1"/>
    <xf numFmtId="166" fontId="13" fillId="8" borderId="1" xfId="1" applyNumberFormat="1" applyFont="1" applyFill="1" applyBorder="1"/>
    <xf numFmtId="0" fontId="13" fillId="8" borderId="1" xfId="1" applyFont="1" applyFill="1" applyBorder="1"/>
    <xf numFmtId="0" fontId="13" fillId="9" borderId="1" xfId="1" applyFont="1" applyFill="1" applyBorder="1"/>
    <xf numFmtId="0" fontId="10" fillId="0" borderId="1" xfId="1" applyFont="1" applyBorder="1" applyAlignment="1">
      <alignment wrapText="1"/>
    </xf>
    <xf numFmtId="169" fontId="13" fillId="0" borderId="1" xfId="1" applyNumberFormat="1" applyFont="1" applyBorder="1" applyAlignment="1">
      <alignment vertical="top"/>
    </xf>
    <xf numFmtId="1" fontId="13" fillId="0" borderId="1" xfId="1" applyNumberFormat="1" applyFont="1" applyBorder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Двухсторонний!$I$5</c:f>
          <c:strCache>
            <c:ptCount val="1"/>
            <c:pt idx="0">
              <c:v>2-х сторонний доверительный интервал для разницы средних значений 2-х распределений (дисперсии неизвестны и неравны). Уровень значимости 5,0%</c:v>
            </c:pt>
          </c:strCache>
        </c:strRef>
      </c:tx>
      <c:layout/>
      <c:overlay val="0"/>
      <c:txPr>
        <a:bodyPr/>
        <a:lstStyle/>
        <a:p>
          <a:pPr>
            <a:defRPr sz="11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2796807041848668E-2"/>
          <c:y val="0.25064666129332264"/>
          <c:w val="0.89503838052559404"/>
          <c:h val="0.54758454405797707"/>
        </c:manualLayout>
      </c:layout>
      <c:scatterChart>
        <c:scatterStyle val="lineMarker"/>
        <c:varyColors val="0"/>
        <c:ser>
          <c:idx val="2"/>
          <c:order val="0"/>
          <c:tx>
            <c:strRef>
              <c:f>Двухсторонний!$I$35</c:f>
              <c:strCache>
                <c:ptCount val="1"/>
                <c:pt idx="0">
                  <c:v>Левая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Двухсторонний!$I$37:$I$38</c:f>
              <c:numCache>
                <c:formatCode>0.000</c:formatCode>
                <c:ptCount val="2"/>
                <c:pt idx="0">
                  <c:v>-18.709539256898822</c:v>
                </c:pt>
                <c:pt idx="1">
                  <c:v>-18.709539256898822</c:v>
                </c:pt>
              </c:numCache>
            </c:numRef>
          </c:xVal>
          <c:yVal>
            <c:numRef>
              <c:f>Двухсторонний!$J$37:$J$38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89-4F57-BA70-312005BFF907}"/>
            </c:ext>
          </c:extLst>
        </c:ser>
        <c:ser>
          <c:idx val="1"/>
          <c:order val="1"/>
          <c:tx>
            <c:strRef>
              <c:f>Двухсторонний!$I$25</c:f>
              <c:strCache>
                <c:ptCount val="1"/>
                <c:pt idx="0">
                  <c:v>мю1-мю2=0,000</c:v>
                </c:pt>
              </c:strCache>
            </c:strRef>
          </c:tx>
          <c:spPr>
            <a:ln w="38100" cap="flat" cmpd="sng" algn="ctr">
              <a:solidFill>
                <a:schemeClr val="accent6">
                  <a:lumMod val="75000"/>
                </a:schemeClr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89-4F57-BA70-312005BFF9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Двухсторонний!$I$27:$I$28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Двухсторонний!$J$27:$J$28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89-4F57-BA70-312005BFF907}"/>
            </c:ext>
          </c:extLst>
        </c:ser>
        <c:ser>
          <c:idx val="3"/>
          <c:order val="2"/>
          <c:tx>
            <c:strRef>
              <c:f>Двухсторонний!$I$40</c:f>
              <c:strCache>
                <c:ptCount val="1"/>
                <c:pt idx="0">
                  <c:v>Правая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Двухсторонний!$I$42:$I$43</c:f>
              <c:numCache>
                <c:formatCode>0.000</c:formatCode>
                <c:ptCount val="2"/>
                <c:pt idx="0">
                  <c:v>4.3068348878996829</c:v>
                </c:pt>
                <c:pt idx="1">
                  <c:v>4.3068348878996829</c:v>
                </c:pt>
              </c:numCache>
            </c:numRef>
          </c:xVal>
          <c:yVal>
            <c:numRef>
              <c:f>Двухсторонний!$J$42:$J$43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89-4F57-BA70-312005BFF907}"/>
            </c:ext>
          </c:extLst>
        </c:ser>
        <c:ser>
          <c:idx val="4"/>
          <c:order val="3"/>
          <c:tx>
            <c:strRef>
              <c:f>Двухсторонний!$I$30</c:f>
              <c:strCache>
                <c:ptCount val="1"/>
                <c:pt idx="0">
                  <c:v>Хср1-Хср2=-7,201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89-4F57-BA70-312005BFF907}"/>
                </c:ext>
              </c:extLst>
            </c:dLbl>
            <c:dLbl>
              <c:idx val="1"/>
              <c:layout>
                <c:manualLayout>
                  <c:x val="-1.1640349265138985E-2"/>
                  <c:y val="5.609900002169150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89-4F57-BA70-312005BFF9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Двухсторонний!$I$32:$I$33</c:f>
              <c:numCache>
                <c:formatCode>0.000</c:formatCode>
                <c:ptCount val="2"/>
                <c:pt idx="0">
                  <c:v>-7.2013521844995694</c:v>
                </c:pt>
                <c:pt idx="1">
                  <c:v>-7.2013521844995694</c:v>
                </c:pt>
              </c:numCache>
            </c:numRef>
          </c:xVal>
          <c:yVal>
            <c:numRef>
              <c:f>Двухсторонний!$J$32:$J$33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89-4F57-BA70-312005BF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34912"/>
        <c:axId val="145556992"/>
      </c:scatterChart>
      <c:valAx>
        <c:axId val="1445349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5.1381369070338124E-3"/>
              <c:y val="2.230537298540205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45556992"/>
        <c:crosses val="autoZero"/>
        <c:crossBetween val="midCat"/>
      </c:valAx>
      <c:valAx>
        <c:axId val="145556992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44534912"/>
        <c:crosses val="autoZero"/>
        <c:crossBetween val="midCat"/>
        <c:majorUnit val="0.2"/>
      </c:valAx>
    </c:plotArea>
    <c:legend>
      <c:legendPos val="b"/>
      <c:layout>
        <c:manualLayout>
          <c:xMode val="edge"/>
          <c:yMode val="edge"/>
          <c:x val="2.5547780858656673E-2"/>
          <c:y val="0.86633348517385744"/>
          <c:w val="0.96055926425504023"/>
          <c:h val="0.117537580529706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Односторонний!$I$5</c:f>
          <c:strCache>
            <c:ptCount val="1"/>
            <c:pt idx="0">
              <c:v>1 сторонние доверительные интервалы для разницы средних значений 2-х распределений (дисперсии неизвестны и неравны). Уровень значимости 5,0%</c:v>
            </c:pt>
          </c:strCache>
        </c:strRef>
      </c:tx>
      <c:layout/>
      <c:overlay val="0"/>
      <c:txPr>
        <a:bodyPr/>
        <a:lstStyle/>
        <a:p>
          <a:pPr>
            <a:defRPr sz="12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2796807041848668E-2"/>
          <c:y val="0.29264141194949056"/>
          <c:w val="0.59342258160279349"/>
          <c:h val="0.61407623259690969"/>
        </c:manualLayout>
      </c:layout>
      <c:scatterChart>
        <c:scatterStyle val="lineMarker"/>
        <c:varyColors val="0"/>
        <c:ser>
          <c:idx val="2"/>
          <c:order val="0"/>
          <c:tx>
            <c:strRef>
              <c:f>Односторонний!$I$35</c:f>
              <c:strCache>
                <c:ptCount val="1"/>
                <c:pt idx="0">
                  <c:v>мю1-мю2&gt;0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Односторонний!$I$37:$I$38</c:f>
              <c:numCache>
                <c:formatCode>0.000</c:formatCode>
                <c:ptCount val="2"/>
                <c:pt idx="0">
                  <c:v>5.3929204762108798</c:v>
                </c:pt>
                <c:pt idx="1">
                  <c:v>5.3929204762108798</c:v>
                </c:pt>
              </c:numCache>
            </c:numRef>
          </c:xVal>
          <c:yVal>
            <c:numRef>
              <c:f>Односторонний!$J$37:$J$38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FF-48CF-9E27-5275048CD51A}"/>
            </c:ext>
          </c:extLst>
        </c:ser>
        <c:ser>
          <c:idx val="1"/>
          <c:order val="1"/>
          <c:tx>
            <c:strRef>
              <c:f>Односторонний!$I$25</c:f>
              <c:strCache>
                <c:ptCount val="1"/>
                <c:pt idx="0">
                  <c:v>мю1-мю2=0,000</c:v>
                </c:pt>
              </c:strCache>
            </c:strRef>
          </c:tx>
          <c:spPr>
            <a:ln w="38100" cap="flat" cmpd="sng" algn="ctr">
              <a:solidFill>
                <a:schemeClr val="accent6">
                  <a:lumMod val="75000"/>
                </a:schemeClr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F-48CF-9E27-5275048CD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Односторонний!$I$27:$I$28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Односторонний!$J$27:$J$28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FF-48CF-9E27-5275048CD51A}"/>
            </c:ext>
          </c:extLst>
        </c:ser>
        <c:ser>
          <c:idx val="4"/>
          <c:order val="2"/>
          <c:tx>
            <c:strRef>
              <c:f>Односторонний!$I$30</c:f>
              <c:strCache>
                <c:ptCount val="1"/>
                <c:pt idx="0">
                  <c:v>Хср1-Хср2=-2,433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FF-48CF-9E27-5275048CD51A}"/>
                </c:ext>
              </c:extLst>
            </c:dLbl>
            <c:dLbl>
              <c:idx val="1"/>
              <c:layout>
                <c:manualLayout>
                  <c:x val="-1.1640349265138985E-2"/>
                  <c:y val="5.609900002169150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FF-48CF-9E27-5275048CD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Односторонний!$I$32:$I$33</c:f>
              <c:numCache>
                <c:formatCode>0.000</c:formatCode>
                <c:ptCount val="2"/>
                <c:pt idx="0">
                  <c:v>-2.4328100483548667</c:v>
                </c:pt>
                <c:pt idx="1">
                  <c:v>-2.4328100483548667</c:v>
                </c:pt>
              </c:numCache>
            </c:numRef>
          </c:xVal>
          <c:yVal>
            <c:numRef>
              <c:f>Односторонний!$J$32:$J$33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FF-48CF-9E27-5275048CD51A}"/>
            </c:ext>
          </c:extLst>
        </c:ser>
        <c:ser>
          <c:idx val="0"/>
          <c:order val="3"/>
          <c:tx>
            <c:strRef>
              <c:f>Односторонний!$I$40</c:f>
              <c:strCache>
                <c:ptCount val="1"/>
                <c:pt idx="0">
                  <c:v>мю1-мю2&lt;0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Односторонний!$I$42:$I$43</c:f>
              <c:numCache>
                <c:formatCode>0.000</c:formatCode>
                <c:ptCount val="2"/>
                <c:pt idx="0">
                  <c:v>-10.258540572920612</c:v>
                </c:pt>
                <c:pt idx="1">
                  <c:v>-10.258540572920612</c:v>
                </c:pt>
              </c:numCache>
            </c:numRef>
          </c:xVal>
          <c:yVal>
            <c:numRef>
              <c:f>Односторонний!$J$42:$J$43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FF-48CF-9E27-5275048CD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965312"/>
        <c:axId val="111967232"/>
      </c:scatterChart>
      <c:valAx>
        <c:axId val="111965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5.1381369070338124E-3"/>
              <c:y val="2.230537298540205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11967232"/>
        <c:crosses val="autoZero"/>
        <c:crossBetween val="midCat"/>
      </c:valAx>
      <c:valAx>
        <c:axId val="111967232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11965312"/>
        <c:crosses val="autoZero"/>
        <c:crossBetween val="midCat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161924</xdr:rowOff>
    </xdr:from>
    <xdr:to>
      <xdr:col>16</xdr:col>
      <xdr:colOff>0</xdr:colOff>
      <xdr:row>21</xdr:row>
      <xdr:rowOff>161924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161924</xdr:rowOff>
    </xdr:from>
    <xdr:to>
      <xdr:col>16</xdr:col>
      <xdr:colOff>0</xdr:colOff>
      <xdr:row>21</xdr:row>
      <xdr:rowOff>161924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overitelnyy-interval-dlya-raznicy-srednih-znacheniy-2-h-raspredeleniy-dispersii-neizvestny-i-ne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overitelnyy-interval-dlya-raznicy-srednih-znacheniy-2-h-raspredeleniy-dispersii-neizvestny-i-ne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P2" sqref="P2"/>
    </sheetView>
  </sheetViews>
  <sheetFormatPr defaultRowHeight="12.75" x14ac:dyDescent="0.2"/>
  <cols>
    <col min="1" max="1" width="16.85546875" style="7" customWidth="1"/>
    <col min="2" max="2" width="17.140625" style="7" customWidth="1"/>
    <col min="3" max="3" width="18.5703125" style="7" customWidth="1"/>
    <col min="4" max="4" width="4.5703125" style="7" customWidth="1"/>
    <col min="5" max="5" width="11.140625" style="7" customWidth="1"/>
    <col min="6" max="6" width="10.140625" style="7" customWidth="1"/>
    <col min="7" max="7" width="10" style="7" bestFit="1" customWidth="1"/>
    <col min="8" max="8" width="3.85546875" style="7" customWidth="1"/>
    <col min="9" max="9" width="12.140625" style="7" bestFit="1" customWidth="1"/>
    <col min="10" max="10" width="10.7109375" style="7" customWidth="1"/>
    <col min="11" max="11" width="3.7109375" style="7" customWidth="1"/>
    <col min="12" max="12" width="9.5703125" style="7" bestFit="1" customWidth="1"/>
    <col min="13" max="13" width="10.5703125" style="7" bestFit="1" customWidth="1"/>
    <col min="14" max="14" width="11.7109375" style="7" bestFit="1" customWidth="1"/>
    <col min="15" max="23" width="10.5703125" style="7" bestFit="1" customWidth="1"/>
    <col min="24" max="265" width="9.140625" style="7"/>
    <col min="266" max="266" width="10" style="7" customWidth="1"/>
    <col min="267" max="346" width="9.140625" style="7"/>
    <col min="347" max="347" width="8.5703125" style="7" customWidth="1"/>
    <col min="348" max="16384" width="9.140625" style="7"/>
  </cols>
  <sheetData>
    <row r="1" spans="1:16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0" t="s">
        <v>44</v>
      </c>
    </row>
    <row r="3" spans="1:16" ht="18.75" x14ac:dyDescent="0.2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">
      <c r="A4" s="17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">
      <c r="I5" s="7" t="str">
        <f>"2-х сторонний доверительный интервал для разницы средних значений 2-х распределений (дисперсии неизвестны и неравны). Уровень значимости "&amp;TEXT(B7,"0,0%")</f>
        <v>2-х сторонний доверительный интервал для разницы средних значений 2-х распределений (дисперсии неизвестны и неравны). Уровень значимости 5,0%</v>
      </c>
    </row>
    <row r="6" spans="1:16" x14ac:dyDescent="0.2">
      <c r="A6" s="9" t="s">
        <v>19</v>
      </c>
      <c r="B6" s="9">
        <f>B27-C27</f>
        <v>0</v>
      </c>
      <c r="C6" s="7" t="s">
        <v>20</v>
      </c>
    </row>
    <row r="7" spans="1:16" ht="25.5" x14ac:dyDescent="0.2">
      <c r="A7" s="11" t="s">
        <v>14</v>
      </c>
      <c r="B7" s="23">
        <v>0.05</v>
      </c>
      <c r="L7" s="13"/>
      <c r="M7" s="13"/>
      <c r="N7" s="13"/>
    </row>
    <row r="8" spans="1:16" ht="25.5" x14ac:dyDescent="0.2">
      <c r="A8" s="11" t="s">
        <v>15</v>
      </c>
      <c r="B8" s="20">
        <f>1-B7</f>
        <v>0.95</v>
      </c>
      <c r="L8" s="13"/>
      <c r="M8" s="13"/>
      <c r="N8" s="13"/>
    </row>
    <row r="9" spans="1:16" x14ac:dyDescent="0.2">
      <c r="L9" s="13"/>
      <c r="M9" s="13"/>
      <c r="N9" s="13"/>
    </row>
    <row r="10" spans="1:16" x14ac:dyDescent="0.2">
      <c r="B10" s="8" t="s">
        <v>22</v>
      </c>
      <c r="C10" s="8" t="s">
        <v>23</v>
      </c>
      <c r="E10" s="8" t="s">
        <v>40</v>
      </c>
      <c r="L10" s="13"/>
      <c r="M10" s="13"/>
      <c r="N10" s="13"/>
    </row>
    <row r="11" spans="1:16" x14ac:dyDescent="0.2">
      <c r="A11" s="11" t="s">
        <v>26</v>
      </c>
      <c r="B11" s="9">
        <f ca="1">COUNT(B31:B42)</f>
        <v>12</v>
      </c>
      <c r="C11" s="9">
        <f ca="1">COUNT(C31:C48)</f>
        <v>8</v>
      </c>
      <c r="E11" s="38">
        <f ca="1">ROUND(((B14+C14)^2)/((B14^2)/(B11-1)+(C14^2)/(C11-1)),0)</f>
        <v>9</v>
      </c>
      <c r="L11" s="13"/>
      <c r="M11" s="13"/>
      <c r="N11" s="13"/>
    </row>
    <row r="12" spans="1:16" ht="25.5" x14ac:dyDescent="0.2">
      <c r="A12" s="11" t="s">
        <v>35</v>
      </c>
      <c r="B12" s="16">
        <f ca="1">AVERAGE($B$31:$B$42)</f>
        <v>96.421886728760072</v>
      </c>
      <c r="C12" s="16">
        <f ca="1">AVERAGE($C$31:$C$38)</f>
        <v>103.62323891325964</v>
      </c>
      <c r="L12" s="13"/>
      <c r="M12" s="13"/>
      <c r="N12" s="13"/>
    </row>
    <row r="13" spans="1:16" ht="27.75" x14ac:dyDescent="0.2">
      <c r="A13" s="11" t="s">
        <v>36</v>
      </c>
      <c r="B13" s="16">
        <f ca="1">_xlfn.VAR.S(B31:B42)</f>
        <v>46.500541004837601</v>
      </c>
      <c r="C13" s="16">
        <f ca="1">_xlfn.VAR.S(C31:C48)</f>
        <v>176.04154896921577</v>
      </c>
    </row>
    <row r="14" spans="1:16" ht="15" x14ac:dyDescent="0.2">
      <c r="A14" s="11" t="s">
        <v>39</v>
      </c>
      <c r="B14" s="16">
        <f ca="1">B13/B11</f>
        <v>3.8750450837364667</v>
      </c>
      <c r="C14" s="16">
        <f ca="1">C13/C11</f>
        <v>22.005193621151971</v>
      </c>
    </row>
    <row r="15" spans="1:16" x14ac:dyDescent="0.2">
      <c r="E15" s="26" t="s">
        <v>9</v>
      </c>
    </row>
    <row r="16" spans="1:16" ht="38.25" x14ac:dyDescent="0.2">
      <c r="A16" s="29" t="s">
        <v>21</v>
      </c>
      <c r="B16" s="19" t="s">
        <v>37</v>
      </c>
      <c r="C16" s="31" t="s">
        <v>38</v>
      </c>
      <c r="E16" s="19" t="s">
        <v>10</v>
      </c>
      <c r="F16" s="19" t="s">
        <v>11</v>
      </c>
      <c r="G16" s="36" t="s">
        <v>33</v>
      </c>
    </row>
    <row r="17" spans="1:15" x14ac:dyDescent="0.2">
      <c r="A17" s="16">
        <f ca="1">B12-C12</f>
        <v>-7.2013521844995694</v>
      </c>
      <c r="B17" s="16">
        <f ca="1">B14+C14</f>
        <v>25.880238704888438</v>
      </c>
      <c r="C17" s="37">
        <f ca="1">_xlfn.T.INV(1-B7/2,E11)</f>
        <v>2.2621571627982049</v>
      </c>
      <c r="E17" s="18">
        <f ca="1">$A$17-$C$17*SQRT($B$17)</f>
        <v>-18.709539256898822</v>
      </c>
      <c r="F17" s="18">
        <f ca="1">$A$17+$C$17*SQRT($B$17)</f>
        <v>4.3068348878996829</v>
      </c>
      <c r="G17" s="9" t="b">
        <f ca="1">OR(B6&gt;F17,B6&lt;E17)</f>
        <v>0</v>
      </c>
    </row>
    <row r="18" spans="1:15" x14ac:dyDescent="0.2">
      <c r="C18" s="16">
        <f ca="1">-_xlfn.T.INV(B7/2,E11)</f>
        <v>2.2621571627982053</v>
      </c>
    </row>
    <row r="19" spans="1:15" x14ac:dyDescent="0.2">
      <c r="C19" s="16">
        <f ca="1">TINV(B7,E11)</f>
        <v>2.2621571627982053</v>
      </c>
    </row>
    <row r="20" spans="1:15" x14ac:dyDescent="0.2">
      <c r="C20" s="16">
        <f ca="1">_xlfn.T.INV.2T(B7,E11)</f>
        <v>2.2621571627982053</v>
      </c>
    </row>
    <row r="23" spans="1:15" x14ac:dyDescent="0.2">
      <c r="I23" s="27" t="s">
        <v>42</v>
      </c>
    </row>
    <row r="24" spans="1:15" ht="15.75" x14ac:dyDescent="0.25">
      <c r="A24" s="14" t="s">
        <v>24</v>
      </c>
      <c r="B24" s="21"/>
      <c r="C24" s="21"/>
      <c r="I24" s="14" t="s">
        <v>7</v>
      </c>
      <c r="J24" s="14"/>
    </row>
    <row r="25" spans="1:15" x14ac:dyDescent="0.2">
      <c r="I25" s="7" t="str">
        <f>"мю1-мю2="&amp;TEXT(B27-C27,"0,000")</f>
        <v>мю1-мю2=0,000</v>
      </c>
    </row>
    <row r="26" spans="1:15" x14ac:dyDescent="0.2">
      <c r="A26" s="8" t="s">
        <v>6</v>
      </c>
      <c r="B26" s="8" t="s">
        <v>17</v>
      </c>
      <c r="C26" s="8" t="s">
        <v>18</v>
      </c>
      <c r="I26" s="9" t="s">
        <v>12</v>
      </c>
      <c r="J26" s="9" t="s">
        <v>13</v>
      </c>
    </row>
    <row r="27" spans="1:15" x14ac:dyDescent="0.2">
      <c r="A27" s="9" t="s">
        <v>16</v>
      </c>
      <c r="B27" s="10">
        <v>100</v>
      </c>
      <c r="C27" s="10">
        <v>100</v>
      </c>
      <c r="D27" s="28" t="s">
        <v>25</v>
      </c>
      <c r="I27" s="9">
        <f>B27-C27</f>
        <v>0</v>
      </c>
      <c r="J27" s="9">
        <v>0</v>
      </c>
    </row>
    <row r="28" spans="1:15" ht="25.5" x14ac:dyDescent="0.2">
      <c r="A28" s="11" t="s">
        <v>5</v>
      </c>
      <c r="B28" s="10">
        <v>10</v>
      </c>
      <c r="C28" s="10">
        <v>11</v>
      </c>
      <c r="D28" s="28" t="s">
        <v>41</v>
      </c>
      <c r="I28" s="9">
        <f>I27</f>
        <v>0</v>
      </c>
      <c r="J28" s="9">
        <v>1</v>
      </c>
    </row>
    <row r="30" spans="1:15" x14ac:dyDescent="0.2">
      <c r="A30" s="36" t="s">
        <v>8</v>
      </c>
      <c r="B30" s="36" t="s">
        <v>22</v>
      </c>
      <c r="C30" s="36" t="s">
        <v>23</v>
      </c>
      <c r="I30" s="7" t="str">
        <f ca="1">"Хср1-Хср2="&amp;TEXT(A17,"0,000")</f>
        <v>Хср1-Хср2=-7,201</v>
      </c>
    </row>
    <row r="31" spans="1:15" x14ac:dyDescent="0.2">
      <c r="A31" s="9">
        <v>1</v>
      </c>
      <c r="B31" s="12">
        <f t="shared" ref="B31:B37" ca="1" si="0">_xlfn.NORM.INV(RAND(),$B$27,$B$28)</f>
        <v>82.585260176069227</v>
      </c>
      <c r="C31" s="12">
        <f t="shared" ref="C31:C37" ca="1" si="1">_xlfn.NORM.INV(RAND(),C$27,C$28)</f>
        <v>95.22846460971121</v>
      </c>
      <c r="I31" s="9" t="s">
        <v>12</v>
      </c>
      <c r="J31" s="9" t="s">
        <v>13</v>
      </c>
    </row>
    <row r="32" spans="1:15" x14ac:dyDescent="0.2">
      <c r="A32" s="9">
        <v>2</v>
      </c>
      <c r="B32" s="12">
        <f t="shared" ca="1" si="0"/>
        <v>98.087573283377495</v>
      </c>
      <c r="C32" s="12">
        <f t="shared" ca="1" si="1"/>
        <v>120.03371082480702</v>
      </c>
      <c r="I32" s="16">
        <f ca="1">A17</f>
        <v>-7.2013521844995694</v>
      </c>
      <c r="J32" s="9">
        <v>0</v>
      </c>
      <c r="O32" s="24"/>
    </row>
    <row r="33" spans="1:16" x14ac:dyDescent="0.2">
      <c r="A33" s="9">
        <v>3</v>
      </c>
      <c r="B33" s="12">
        <f t="shared" ca="1" si="0"/>
        <v>90.765521466611503</v>
      </c>
      <c r="C33" s="12">
        <f t="shared" ca="1" si="1"/>
        <v>108.84716801553874</v>
      </c>
      <c r="I33" s="16">
        <f ca="1">I32</f>
        <v>-7.2013521844995694</v>
      </c>
      <c r="J33" s="9">
        <v>1</v>
      </c>
    </row>
    <row r="34" spans="1:16" x14ac:dyDescent="0.2">
      <c r="A34" s="9">
        <v>4</v>
      </c>
      <c r="B34" s="12">
        <f t="shared" ca="1" si="0"/>
        <v>100.95447645766153</v>
      </c>
      <c r="C34" s="12">
        <f t="shared" ca="1" si="1"/>
        <v>91.969036615419739</v>
      </c>
      <c r="O34" s="22"/>
      <c r="P34" s="25"/>
    </row>
    <row r="35" spans="1:16" x14ac:dyDescent="0.2">
      <c r="A35" s="9">
        <v>5</v>
      </c>
      <c r="B35" s="12">
        <f t="shared" ca="1" si="0"/>
        <v>99.545534809863042</v>
      </c>
      <c r="C35" s="12">
        <f t="shared" ca="1" si="1"/>
        <v>103.64737837897702</v>
      </c>
      <c r="I35" s="7" t="str">
        <f>E16</f>
        <v>Левая граница</v>
      </c>
    </row>
    <row r="36" spans="1:16" x14ac:dyDescent="0.2">
      <c r="A36" s="9">
        <v>6</v>
      </c>
      <c r="B36" s="12">
        <f t="shared" ca="1" si="0"/>
        <v>102.34934843172549</v>
      </c>
      <c r="C36" s="12">
        <f t="shared" ca="1" si="1"/>
        <v>100.70572551731483</v>
      </c>
      <c r="I36" s="9" t="s">
        <v>12</v>
      </c>
      <c r="J36" s="9" t="s">
        <v>13</v>
      </c>
    </row>
    <row r="37" spans="1:16" x14ac:dyDescent="0.2">
      <c r="A37" s="9">
        <v>7</v>
      </c>
      <c r="B37" s="12">
        <f t="shared" ca="1" si="0"/>
        <v>93.427610220773673</v>
      </c>
      <c r="C37" s="12">
        <f t="shared" ca="1" si="1"/>
        <v>123.25137135112413</v>
      </c>
      <c r="I37" s="16">
        <f ca="1">E17</f>
        <v>-18.709539256898822</v>
      </c>
      <c r="J37" s="9">
        <v>0</v>
      </c>
    </row>
    <row r="38" spans="1:16" x14ac:dyDescent="0.2">
      <c r="A38" s="9">
        <v>8</v>
      </c>
      <c r="B38" s="12">
        <f t="shared" ref="B38:B42" ca="1" si="2">_xlfn.NORM.INV(RAND(),$B$27,$B$28)</f>
        <v>108.29008669191218</v>
      </c>
      <c r="C38" s="12">
        <f t="shared" ref="C38" ca="1" si="3">_xlfn.NORM.INV(RAND(),C$27,C$28)</f>
        <v>85.303055993184444</v>
      </c>
      <c r="I38" s="16">
        <f ca="1">I37</f>
        <v>-18.709539256898822</v>
      </c>
      <c r="J38" s="9">
        <v>1</v>
      </c>
    </row>
    <row r="39" spans="1:16" x14ac:dyDescent="0.2">
      <c r="A39" s="9">
        <v>9</v>
      </c>
      <c r="B39" s="12">
        <f t="shared" ca="1" si="2"/>
        <v>90.058375296766499</v>
      </c>
    </row>
    <row r="40" spans="1:16" x14ac:dyDescent="0.2">
      <c r="A40" s="9">
        <v>10</v>
      </c>
      <c r="B40" s="12">
        <f t="shared" ca="1" si="2"/>
        <v>101.31220756180213</v>
      </c>
      <c r="I40" s="7" t="str">
        <f>F16</f>
        <v>Правая граница</v>
      </c>
    </row>
    <row r="41" spans="1:16" x14ac:dyDescent="0.2">
      <c r="A41" s="9">
        <v>11</v>
      </c>
      <c r="B41" s="12">
        <f t="shared" ca="1" si="2"/>
        <v>95.406920652252012</v>
      </c>
      <c r="I41" s="9" t="s">
        <v>12</v>
      </c>
      <c r="J41" s="9" t="s">
        <v>13</v>
      </c>
    </row>
    <row r="42" spans="1:16" x14ac:dyDescent="0.2">
      <c r="A42" s="9">
        <v>12</v>
      </c>
      <c r="B42" s="12">
        <f t="shared" ca="1" si="2"/>
        <v>94.279725696306173</v>
      </c>
      <c r="I42" s="16">
        <f ca="1">F17</f>
        <v>4.3068348878996829</v>
      </c>
      <c r="J42" s="9">
        <v>0</v>
      </c>
    </row>
    <row r="43" spans="1:16" x14ac:dyDescent="0.2">
      <c r="I43" s="16">
        <f ca="1">I42</f>
        <v>4.3068348878996829</v>
      </c>
      <c r="J43" s="9">
        <v>1</v>
      </c>
    </row>
  </sheetData>
  <conditionalFormatting sqref="G17">
    <cfRule type="cellIs" dxfId="1" priority="1" operator="equal">
      <formula>TRUE</formula>
    </cfRule>
  </conditionalFormatting>
  <hyperlinks>
    <hyperlink ref="A1:G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P2" sqref="P2"/>
    </sheetView>
  </sheetViews>
  <sheetFormatPr defaultRowHeight="12.75" x14ac:dyDescent="0.2"/>
  <cols>
    <col min="1" max="1" width="16.85546875" style="7" customWidth="1"/>
    <col min="2" max="2" width="17.140625" style="7" customWidth="1"/>
    <col min="3" max="3" width="18.5703125" style="7" customWidth="1"/>
    <col min="4" max="4" width="4.5703125" style="7" customWidth="1"/>
    <col min="5" max="5" width="16.140625" style="7" customWidth="1"/>
    <col min="6" max="6" width="10.140625" style="7" customWidth="1"/>
    <col min="7" max="7" width="10" style="7" bestFit="1" customWidth="1"/>
    <col min="8" max="8" width="3.85546875" style="7" customWidth="1"/>
    <col min="9" max="9" width="12.140625" style="7" bestFit="1" customWidth="1"/>
    <col min="10" max="10" width="10.7109375" style="7" customWidth="1"/>
    <col min="11" max="11" width="3.7109375" style="7" customWidth="1"/>
    <col min="12" max="12" width="9.5703125" style="7" bestFit="1" customWidth="1"/>
    <col min="13" max="13" width="10.5703125" style="7" bestFit="1" customWidth="1"/>
    <col min="14" max="14" width="11.7109375" style="7" bestFit="1" customWidth="1"/>
    <col min="15" max="23" width="10.5703125" style="7" bestFit="1" customWidth="1"/>
    <col min="24" max="265" width="9.140625" style="7"/>
    <col min="266" max="266" width="10" style="7" customWidth="1"/>
    <col min="267" max="346" width="9.140625" style="7"/>
    <col min="347" max="347" width="8.5703125" style="7" customWidth="1"/>
    <col min="348" max="16384" width="9.140625" style="7"/>
  </cols>
  <sheetData>
    <row r="1" spans="1:16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0" t="s">
        <v>44</v>
      </c>
    </row>
    <row r="3" spans="1:16" ht="18.75" x14ac:dyDescent="0.2">
      <c r="A3" s="1" t="str">
        <f>Двухсторонний!A3</f>
        <v>Доверительный интервал для разницы средних значений 2-х распределений (дисперсии неизвестны и неравны)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">
      <c r="A4" s="17" t="s">
        <v>31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">
      <c r="I5" s="7" t="str">
        <f>"1 сторонние доверительные интервалы для разницы средних значений 2-х распределений (дисперсии неизвестны и неравны). Уровень значимости "&amp;TEXT(B7,"0,0%")</f>
        <v>1 сторонние доверительные интервалы для разницы средних значений 2-х распределений (дисперсии неизвестны и неравны). Уровень значимости 5,0%</v>
      </c>
    </row>
    <row r="6" spans="1:16" x14ac:dyDescent="0.2">
      <c r="A6" s="9" t="s">
        <v>19</v>
      </c>
      <c r="B6" s="9">
        <f>B27-C27</f>
        <v>0</v>
      </c>
      <c r="C6" s="7" t="s">
        <v>20</v>
      </c>
    </row>
    <row r="7" spans="1:16" ht="25.5" x14ac:dyDescent="0.2">
      <c r="A7" s="11" t="s">
        <v>14</v>
      </c>
      <c r="B7" s="23">
        <v>0.05</v>
      </c>
      <c r="L7" s="13"/>
      <c r="M7" s="13"/>
      <c r="N7" s="13"/>
    </row>
    <row r="8" spans="1:16" ht="25.5" x14ac:dyDescent="0.2">
      <c r="A8" s="11" t="s">
        <v>15</v>
      </c>
      <c r="B8" s="20">
        <f>1-B7</f>
        <v>0.95</v>
      </c>
      <c r="L8" s="13"/>
      <c r="M8" s="13"/>
      <c r="N8" s="13"/>
    </row>
    <row r="9" spans="1:16" x14ac:dyDescent="0.2">
      <c r="L9" s="13"/>
      <c r="M9" s="13"/>
      <c r="N9" s="13"/>
    </row>
    <row r="10" spans="1:16" x14ac:dyDescent="0.2">
      <c r="B10" s="8" t="s">
        <v>22</v>
      </c>
      <c r="C10" s="8" t="s">
        <v>23</v>
      </c>
      <c r="E10" s="8" t="s">
        <v>40</v>
      </c>
      <c r="L10" s="13"/>
      <c r="M10" s="13"/>
      <c r="N10" s="13"/>
    </row>
    <row r="11" spans="1:16" x14ac:dyDescent="0.2">
      <c r="A11" s="11" t="s">
        <v>26</v>
      </c>
      <c r="B11" s="9">
        <f ca="1">COUNT(B31:B42)</f>
        <v>12</v>
      </c>
      <c r="C11" s="9">
        <f ca="1">COUNT(C31:C38)</f>
        <v>8</v>
      </c>
      <c r="E11" s="38">
        <f ca="1">ROUND(((B14+C14)^2)/((B14^2)/(B11-1)+(C14^2)/(C11-1)),0)</f>
        <v>17</v>
      </c>
      <c r="L11" s="13"/>
      <c r="M11" s="13"/>
      <c r="N11" s="13"/>
    </row>
    <row r="12" spans="1:16" ht="25.5" x14ac:dyDescent="0.2">
      <c r="A12" s="11" t="s">
        <v>35</v>
      </c>
      <c r="B12" s="16">
        <f ca="1">AVERAGE($B$31:$B$42)</f>
        <v>99.404239411641655</v>
      </c>
      <c r="C12" s="16">
        <f ca="1">AVERAGE($C$31:$C$38)</f>
        <v>101.83704945999652</v>
      </c>
      <c r="L12" s="13"/>
      <c r="M12" s="13"/>
      <c r="N12" s="13"/>
    </row>
    <row r="13" spans="1:16" ht="27.75" x14ac:dyDescent="0.2">
      <c r="A13" s="11" t="s">
        <v>36</v>
      </c>
      <c r="B13" s="16">
        <f ca="1">_xlfn.VAR.S(B31:B42)</f>
        <v>181.74915658181072</v>
      </c>
      <c r="C13" s="16">
        <f ca="1">_xlfn.VAR.S(C31:C38)</f>
        <v>40.73045111477046</v>
      </c>
    </row>
    <row r="14" spans="1:16" ht="15" x14ac:dyDescent="0.2">
      <c r="A14" s="11" t="s">
        <v>39</v>
      </c>
      <c r="B14" s="16">
        <f ca="1">B13/B11</f>
        <v>15.145763048484227</v>
      </c>
      <c r="C14" s="16">
        <f ca="1">C13/C11</f>
        <v>5.0913063893463075</v>
      </c>
    </row>
    <row r="16" spans="1:16" ht="38.25" x14ac:dyDescent="0.2">
      <c r="A16" s="29" t="s">
        <v>21</v>
      </c>
      <c r="B16" s="19" t="s">
        <v>37</v>
      </c>
      <c r="C16" s="31" t="s">
        <v>43</v>
      </c>
      <c r="E16" s="36" t="s">
        <v>31</v>
      </c>
      <c r="F16" s="30" t="s">
        <v>32</v>
      </c>
      <c r="G16" s="36" t="s">
        <v>33</v>
      </c>
    </row>
    <row r="17" spans="1:15" x14ac:dyDescent="0.2">
      <c r="A17" s="16">
        <f ca="1">B12-C12</f>
        <v>-2.4328100483548667</v>
      </c>
      <c r="B17" s="16">
        <f ca="1">B14+C14</f>
        <v>20.237069437830534</v>
      </c>
      <c r="C17" s="37">
        <f ca="1">_xlfn.T.INV(1-B7,E11)</f>
        <v>1.7396067260750721</v>
      </c>
      <c r="E17" s="9" t="s">
        <v>30</v>
      </c>
      <c r="F17" s="32">
        <f ca="1">$A$17+$C$17*SQRT($B$17)</f>
        <v>5.3929204762108798</v>
      </c>
      <c r="G17" s="9" t="b">
        <f ca="1">B6&gt;F17</f>
        <v>0</v>
      </c>
    </row>
    <row r="18" spans="1:15" x14ac:dyDescent="0.2">
      <c r="C18" s="16">
        <f ca="1">-_xlfn.T.INV(B7,E11)</f>
        <v>1.7396067260750732</v>
      </c>
      <c r="E18" s="9" t="s">
        <v>29</v>
      </c>
      <c r="F18" s="33">
        <f ca="1">$A$17-$C$17*SQRT($B$17)</f>
        <v>-10.258540572920612</v>
      </c>
      <c r="G18" s="9" t="b">
        <f ca="1">B6&lt;F18</f>
        <v>0</v>
      </c>
    </row>
    <row r="19" spans="1:15" x14ac:dyDescent="0.2">
      <c r="C19" s="16">
        <f ca="1">TINV(B7*2,E11)</f>
        <v>1.7396067260750732</v>
      </c>
    </row>
    <row r="20" spans="1:15" x14ac:dyDescent="0.2">
      <c r="C20" s="16">
        <f ca="1">_xlfn.T.INV.2T(B7*2,E11)</f>
        <v>1.7396067260750732</v>
      </c>
    </row>
    <row r="23" spans="1:15" x14ac:dyDescent="0.2">
      <c r="I23" s="27" t="s">
        <v>28</v>
      </c>
    </row>
    <row r="24" spans="1:15" ht="15.75" x14ac:dyDescent="0.25">
      <c r="A24" s="14" t="s">
        <v>24</v>
      </c>
      <c r="B24" s="21"/>
      <c r="C24" s="21"/>
      <c r="I24" s="14" t="s">
        <v>7</v>
      </c>
      <c r="J24" s="14"/>
    </row>
    <row r="25" spans="1:15" x14ac:dyDescent="0.2">
      <c r="I25" s="7" t="str">
        <f>"мю1-мю2="&amp;TEXT(B27-C27,"0,000")</f>
        <v>мю1-мю2=0,000</v>
      </c>
    </row>
    <row r="26" spans="1:15" x14ac:dyDescent="0.2">
      <c r="A26" s="8" t="s">
        <v>6</v>
      </c>
      <c r="B26" s="8" t="s">
        <v>17</v>
      </c>
      <c r="C26" s="8" t="s">
        <v>18</v>
      </c>
      <c r="I26" s="9" t="s">
        <v>12</v>
      </c>
      <c r="J26" s="9" t="s">
        <v>13</v>
      </c>
    </row>
    <row r="27" spans="1:15" x14ac:dyDescent="0.2">
      <c r="A27" s="9" t="s">
        <v>16</v>
      </c>
      <c r="B27" s="10">
        <v>100</v>
      </c>
      <c r="C27" s="10">
        <v>100</v>
      </c>
      <c r="D27" s="28" t="s">
        <v>25</v>
      </c>
      <c r="I27" s="9">
        <f>B27-C27</f>
        <v>0</v>
      </c>
      <c r="J27" s="9">
        <v>0</v>
      </c>
    </row>
    <row r="28" spans="1:15" ht="25.5" x14ac:dyDescent="0.2">
      <c r="A28" s="11" t="s">
        <v>5</v>
      </c>
      <c r="B28" s="10">
        <v>10</v>
      </c>
      <c r="C28" s="10">
        <v>11</v>
      </c>
      <c r="D28" s="28" t="s">
        <v>41</v>
      </c>
      <c r="I28" s="9">
        <f>I27</f>
        <v>0</v>
      </c>
      <c r="J28" s="9">
        <v>1</v>
      </c>
    </row>
    <row r="30" spans="1:15" x14ac:dyDescent="0.2">
      <c r="A30" s="36" t="s">
        <v>8</v>
      </c>
      <c r="B30" s="36" t="s">
        <v>22</v>
      </c>
      <c r="C30" s="36" t="s">
        <v>23</v>
      </c>
      <c r="I30" s="28" t="str">
        <f ca="1">"Хср1-Хср2="&amp;TEXT(A17,"0,000")</f>
        <v>Хср1-Хср2=-2,433</v>
      </c>
    </row>
    <row r="31" spans="1:15" x14ac:dyDescent="0.2">
      <c r="A31" s="9">
        <v>1</v>
      </c>
      <c r="B31" s="12">
        <f t="shared" ref="B31:B42" ca="1" si="0">_xlfn.NORM.INV(RAND(),$B$27,$B$28)</f>
        <v>112.12054936769327</v>
      </c>
      <c r="C31" s="12">
        <f t="shared" ref="C31:C38" ca="1" si="1">_xlfn.NORM.INV(RAND(),C$27,C$28)</f>
        <v>105.90191107082809</v>
      </c>
      <c r="I31" s="9" t="s">
        <v>12</v>
      </c>
      <c r="J31" s="9" t="s">
        <v>13</v>
      </c>
    </row>
    <row r="32" spans="1:15" x14ac:dyDescent="0.2">
      <c r="A32" s="9">
        <v>2</v>
      </c>
      <c r="B32" s="12">
        <f t="shared" ca="1" si="0"/>
        <v>82.115936796746723</v>
      </c>
      <c r="C32" s="12">
        <f t="shared" ca="1" si="1"/>
        <v>104.11018303594325</v>
      </c>
      <c r="I32" s="16">
        <f ca="1">A17</f>
        <v>-2.4328100483548667</v>
      </c>
      <c r="J32" s="9">
        <v>0</v>
      </c>
      <c r="O32" s="24"/>
    </row>
    <row r="33" spans="1:16" x14ac:dyDescent="0.2">
      <c r="A33" s="9">
        <v>3</v>
      </c>
      <c r="B33" s="12">
        <f t="shared" ca="1" si="0"/>
        <v>94.874697969646178</v>
      </c>
      <c r="C33" s="12">
        <f t="shared" ca="1" si="1"/>
        <v>99.564791321239326</v>
      </c>
      <c r="I33" s="16">
        <f ca="1">I32</f>
        <v>-2.4328100483548667</v>
      </c>
      <c r="J33" s="9">
        <v>1</v>
      </c>
    </row>
    <row r="34" spans="1:16" x14ac:dyDescent="0.2">
      <c r="A34" s="9">
        <v>4</v>
      </c>
      <c r="B34" s="12">
        <f t="shared" ca="1" si="0"/>
        <v>85.978078179222436</v>
      </c>
      <c r="C34" s="12">
        <f t="shared" ca="1" si="1"/>
        <v>98.474912225393993</v>
      </c>
      <c r="O34" s="22"/>
      <c r="P34" s="25"/>
    </row>
    <row r="35" spans="1:16" x14ac:dyDescent="0.2">
      <c r="A35" s="9">
        <v>5</v>
      </c>
      <c r="B35" s="12">
        <f t="shared" ca="1" si="0"/>
        <v>89.835564897779321</v>
      </c>
      <c r="C35" s="12">
        <f t="shared" ca="1" si="1"/>
        <v>95.700701181561953</v>
      </c>
      <c r="I35" s="7" t="str">
        <f>E17</f>
        <v>мю1-мю2&gt;0</v>
      </c>
    </row>
    <row r="36" spans="1:16" x14ac:dyDescent="0.2">
      <c r="A36" s="9">
        <v>6</v>
      </c>
      <c r="B36" s="12">
        <f t="shared" ca="1" si="0"/>
        <v>107.03968016862014</v>
      </c>
      <c r="C36" s="12">
        <f t="shared" ca="1" si="1"/>
        <v>114.72595968646553</v>
      </c>
      <c r="I36" s="35" t="s">
        <v>12</v>
      </c>
      <c r="J36" s="35" t="s">
        <v>13</v>
      </c>
    </row>
    <row r="37" spans="1:16" x14ac:dyDescent="0.2">
      <c r="A37" s="9">
        <v>7</v>
      </c>
      <c r="B37" s="12">
        <f t="shared" ca="1" si="0"/>
        <v>101.15618121492427</v>
      </c>
      <c r="C37" s="12">
        <f t="shared" ca="1" si="1"/>
        <v>100.88203968130959</v>
      </c>
      <c r="I37" s="16">
        <f ca="1">F17</f>
        <v>5.3929204762108798</v>
      </c>
      <c r="J37" s="9">
        <v>0</v>
      </c>
    </row>
    <row r="38" spans="1:16" x14ac:dyDescent="0.2">
      <c r="A38" s="9">
        <v>8</v>
      </c>
      <c r="B38" s="12">
        <f t="shared" ca="1" si="0"/>
        <v>83.552510655411822</v>
      </c>
      <c r="C38" s="12">
        <f t="shared" ca="1" si="1"/>
        <v>95.335897477230418</v>
      </c>
      <c r="I38" s="16">
        <f ca="1">I37</f>
        <v>5.3929204762108798</v>
      </c>
      <c r="J38" s="9">
        <v>1</v>
      </c>
    </row>
    <row r="39" spans="1:16" x14ac:dyDescent="0.2">
      <c r="A39" s="9">
        <v>9</v>
      </c>
      <c r="B39" s="12">
        <f t="shared" ca="1" si="0"/>
        <v>115.17503540895557</v>
      </c>
    </row>
    <row r="40" spans="1:16" x14ac:dyDescent="0.2">
      <c r="A40" s="9">
        <v>10</v>
      </c>
      <c r="B40" s="12">
        <f t="shared" ca="1" si="0"/>
        <v>108.25695632955268</v>
      </c>
      <c r="I40" s="7" t="str">
        <f>E18</f>
        <v>мю1-мю2&lt;0</v>
      </c>
    </row>
    <row r="41" spans="1:16" x14ac:dyDescent="0.2">
      <c r="A41" s="9">
        <v>11</v>
      </c>
      <c r="B41" s="12">
        <f t="shared" ca="1" si="0"/>
        <v>90.412660616258478</v>
      </c>
      <c r="I41" s="34" t="s">
        <v>12</v>
      </c>
      <c r="J41" s="34" t="s">
        <v>13</v>
      </c>
    </row>
    <row r="42" spans="1:16" x14ac:dyDescent="0.2">
      <c r="A42" s="9">
        <v>12</v>
      </c>
      <c r="B42" s="12">
        <f t="shared" ca="1" si="0"/>
        <v>122.33302133488881</v>
      </c>
      <c r="I42" s="16">
        <f ca="1">F18</f>
        <v>-10.258540572920612</v>
      </c>
      <c r="J42" s="9">
        <v>0</v>
      </c>
    </row>
    <row r="43" spans="1:16" x14ac:dyDescent="0.2">
      <c r="I43" s="16">
        <f ca="1">I42</f>
        <v>-10.258540572920612</v>
      </c>
      <c r="J43" s="9">
        <v>1</v>
      </c>
    </row>
  </sheetData>
  <conditionalFormatting sqref="G17:G18">
    <cfRule type="cellIs" dxfId="0" priority="1" operator="equal">
      <formula>TRUE</formula>
    </cfRule>
  </conditionalFormatting>
  <hyperlinks>
    <hyperlink ref="A1:G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39" t="s">
        <v>2</v>
      </c>
      <c r="B1" s="39"/>
      <c r="C1" s="39"/>
      <c r="D1" s="39"/>
      <c r="E1" s="39"/>
      <c r="F1" s="39"/>
      <c r="G1" s="39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Двухсторонний</vt:lpstr>
      <vt:lpstr>Односторонний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2025-01-01T10:25:49Z</dcterms:modified>
</cp:coreProperties>
</file>