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Описательная и стат вывод\"/>
    </mc:Choice>
  </mc:AlternateContent>
  <bookViews>
    <workbookView xWindow="360" yWindow="360" windowWidth="18795" windowHeight="11700" tabRatio="779"/>
  </bookViews>
  <sheets>
    <sheet name="Сигма не известна" sheetId="18" r:id="rId1"/>
    <sheet name="EXCEL2.RU" sheetId="3" r:id="rId2"/>
  </sheets>
  <definedNames>
    <definedName name="anscount" hidden="1">2</definedName>
    <definedName name="limcount" hidden="1">2</definedName>
    <definedName name="sencount" hidden="1">4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'Сигма не известна'!#REF!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B25" i="18" l="1"/>
  <c r="B24" i="18"/>
  <c r="N38" i="18" l="1"/>
  <c r="J6" i="18"/>
  <c r="B52" i="18" l="1"/>
  <c r="F53" i="18"/>
  <c r="B51" i="18"/>
  <c r="E50" i="18"/>
  <c r="B50" i="18"/>
  <c r="B49" i="18"/>
  <c r="F48" i="18"/>
  <c r="B48" i="18"/>
  <c r="B47" i="18"/>
  <c r="B46" i="18"/>
  <c r="E45" i="18"/>
  <c r="B45" i="18"/>
  <c r="B44" i="18"/>
  <c r="F43" i="18"/>
  <c r="B43" i="18"/>
  <c r="F38" i="18"/>
  <c r="I37" i="18"/>
  <c r="I38" i="18" s="1"/>
  <c r="E37" i="18"/>
  <c r="E38" i="18" s="1"/>
  <c r="B7" i="18"/>
  <c r="M52" i="18" l="1"/>
  <c r="B11" i="18"/>
  <c r="A19" i="18" s="1"/>
  <c r="J37" i="18"/>
  <c r="B12" i="18"/>
  <c r="B13" i="18"/>
  <c r="I39" i="18"/>
  <c r="J38" i="18"/>
  <c r="M53" i="18" l="1"/>
  <c r="B14" i="18"/>
  <c r="N37" i="18"/>
  <c r="E42" i="18"/>
  <c r="E43" i="18" s="1"/>
  <c r="F18" i="18"/>
  <c r="C19" i="18"/>
  <c r="D19" i="18"/>
  <c r="A20" i="18"/>
  <c r="A21" i="18"/>
  <c r="A18" i="18"/>
  <c r="I40" i="18"/>
  <c r="J39" i="18"/>
  <c r="N41" i="18" l="1"/>
  <c r="N42" i="18"/>
  <c r="A29" i="18"/>
  <c r="H18" i="18"/>
  <c r="A30" i="18" s="1"/>
  <c r="C18" i="18"/>
  <c r="E47" i="18" s="1"/>
  <c r="E48" i="18" s="1"/>
  <c r="D18" i="18"/>
  <c r="I41" i="18"/>
  <c r="J40" i="18"/>
  <c r="Q45" i="18" l="1"/>
  <c r="E52" i="18"/>
  <c r="E53" i="18" s="1"/>
  <c r="A28" i="18"/>
  <c r="I42" i="18"/>
  <c r="J41" i="18"/>
  <c r="B32" i="18" l="1"/>
  <c r="I43" i="18"/>
  <c r="J42" i="18"/>
  <c r="I44" i="18" l="1"/>
  <c r="J43" i="18"/>
  <c r="J44" i="18" l="1"/>
  <c r="I45" i="18"/>
  <c r="I46" i="18" l="1"/>
  <c r="J45" i="18"/>
  <c r="I47" i="18" l="1"/>
  <c r="J46" i="18"/>
  <c r="I48" i="18" l="1"/>
  <c r="J47" i="18"/>
  <c r="I49" i="18" l="1"/>
  <c r="J48" i="18"/>
  <c r="I50" i="18" l="1"/>
  <c r="J49" i="18"/>
  <c r="I51" i="18" l="1"/>
  <c r="J50" i="18"/>
  <c r="J51" i="18" l="1"/>
  <c r="I52" i="18"/>
  <c r="I53" i="18" l="1"/>
  <c r="J52" i="18"/>
  <c r="I54" i="18" l="1"/>
  <c r="J53" i="18"/>
  <c r="I55" i="18" l="1"/>
  <c r="J54" i="18"/>
  <c r="I56" i="18" l="1"/>
  <c r="J55" i="18"/>
  <c r="I57" i="18" l="1"/>
  <c r="J56" i="18"/>
  <c r="I58" i="18" l="1"/>
  <c r="J57" i="18"/>
  <c r="I59" i="18" l="1"/>
  <c r="J58" i="18"/>
  <c r="I60" i="18" l="1"/>
  <c r="J59" i="18"/>
  <c r="I61" i="18" l="1"/>
  <c r="J61" i="18" s="1"/>
  <c r="J60" i="18"/>
</calcChain>
</file>

<file path=xl/sharedStrings.xml><?xml version="1.0" encoding="utf-8"?>
<sst xmlns="http://schemas.openxmlformats.org/spreadsheetml/2006/main" count="70" uniqueCount="62">
  <si>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</si>
  <si>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</si>
  <si>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</si>
  <si>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</si>
  <si>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</si>
  <si>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Стандартное отклонение</t>
  </si>
  <si>
    <t>Параметр</t>
  </si>
  <si>
    <t>Значение</t>
  </si>
  <si>
    <t>мю</t>
  </si>
  <si>
    <t>сигма</t>
  </si>
  <si>
    <t>Для графика</t>
  </si>
  <si>
    <t>Y</t>
  </si>
  <si>
    <t>X</t>
  </si>
  <si>
    <t>№</t>
  </si>
  <si>
    <t>Значения выборки</t>
  </si>
  <si>
    <t>№ испытания</t>
  </si>
  <si>
    <t>Двусторонний доверительный интервал</t>
  </si>
  <si>
    <t>Левая граница</t>
  </si>
  <si>
    <t>Правая граница</t>
  </si>
  <si>
    <t>x</t>
  </si>
  <si>
    <t>y</t>
  </si>
  <si>
    <t>Нормальное распределение</t>
  </si>
  <si>
    <r>
      <t xml:space="preserve">Уровень значимости </t>
    </r>
    <r>
      <rPr>
        <i/>
        <sz val="10"/>
        <rFont val="Calibri"/>
        <family val="2"/>
        <charset val="204"/>
        <scheme val="minor"/>
      </rPr>
      <t>a</t>
    </r>
  </si>
  <si>
    <t>Выборка делается из нормального распределения</t>
  </si>
  <si>
    <r>
      <t>Уровень доверия 1-</t>
    </r>
    <r>
      <rPr>
        <i/>
        <sz val="10"/>
        <rFont val="Calibri"/>
        <family val="2"/>
        <charset val="204"/>
        <scheme val="minor"/>
      </rPr>
      <t>a</t>
    </r>
  </si>
  <si>
    <r>
      <t>Н</t>
    </r>
    <r>
      <rPr>
        <vertAlign val="subscript"/>
        <sz val="10"/>
        <rFont val="Calibri"/>
        <family val="2"/>
        <charset val="204"/>
        <scheme val="minor"/>
      </rPr>
      <t>0</t>
    </r>
    <r>
      <rPr>
        <sz val="10"/>
        <rFont val="Calibri"/>
        <family val="2"/>
        <charset val="204"/>
        <scheme val="minor"/>
      </rPr>
      <t>:</t>
    </r>
  </si>
  <si>
    <r>
      <t>Н</t>
    </r>
    <r>
      <rPr>
        <vertAlign val="subscript"/>
        <sz val="10"/>
        <rFont val="Calibri"/>
        <family val="2"/>
        <charset val="204"/>
        <scheme val="minor"/>
      </rPr>
      <t>1</t>
    </r>
    <r>
      <rPr>
        <sz val="10"/>
        <rFont val="Calibri"/>
        <family val="2"/>
        <charset val="204"/>
        <scheme val="minor"/>
      </rPr>
      <t>:</t>
    </r>
  </si>
  <si>
    <r>
      <t>мю</t>
    </r>
    <r>
      <rPr>
        <vertAlign val="subscript"/>
        <sz val="10"/>
        <rFont val="Calibri"/>
        <family val="2"/>
        <charset val="204"/>
        <scheme val="minor"/>
      </rPr>
      <t>0</t>
    </r>
  </si>
  <si>
    <r>
      <t>мю</t>
    </r>
    <r>
      <rPr>
        <vertAlign val="subscript"/>
        <sz val="10"/>
        <rFont val="Calibri"/>
        <family val="2"/>
        <charset val="204"/>
        <scheme val="minor"/>
      </rPr>
      <t>0</t>
    </r>
    <r>
      <rPr>
        <sz val="10"/>
        <rFont val="Calibri"/>
        <family val="2"/>
        <charset val="204"/>
        <scheme val="minor"/>
      </rPr>
      <t>=</t>
    </r>
  </si>
  <si>
    <t>Среднее</t>
  </si>
  <si>
    <t xml:space="preserve">Среднее считается неизвестным в задаче </t>
  </si>
  <si>
    <t>Хср</t>
  </si>
  <si>
    <t>Вывод:</t>
  </si>
  <si>
    <t>P-значение</t>
  </si>
  <si>
    <t>Стандартное отклонение выборки s</t>
  </si>
  <si>
    <t>Точечная оценка среднего Хср</t>
  </si>
  <si>
    <t>Стандартная ошибка</t>
  </si>
  <si>
    <t>Размер выборки n</t>
  </si>
  <si>
    <t>Z.ТЕСТ без сигма</t>
  </si>
  <si>
    <t>Среднее используется только для генерации значений выборки см. ячейку B28</t>
  </si>
  <si>
    <t>Сравнение квантилей для заданного уровня значимости</t>
  </si>
  <si>
    <t>t-распределение</t>
  </si>
  <si>
    <t>Ст.норм.распр.</t>
  </si>
  <si>
    <t>Сравнение ширины доверительных интервалов</t>
  </si>
  <si>
    <t>относит. разница ширины интервала составляет</t>
  </si>
  <si>
    <t>При небольших выборках нулевая гипотеза будет чаще необосновано отвергаться</t>
  </si>
  <si>
    <t>Проверка статистических гипотез в MS EXCEL о равенстве среднего значения распределения (дисперсия неизвестна)</t>
  </si>
  <si>
    <t>Проверка двухсторонних гипотез о равенстве среднего значения распределения некоторому значению (стандартное отклонение неизвестно)</t>
  </si>
  <si>
    <t>Гипотеза</t>
  </si>
  <si>
    <t>Выражение</t>
  </si>
  <si>
    <r>
      <t>Отклонить Н</t>
    </r>
    <r>
      <rPr>
        <b/>
        <vertAlign val="subscript"/>
        <sz val="10"/>
        <rFont val="Calibri"/>
        <family val="2"/>
        <charset val="204"/>
        <scheme val="minor"/>
      </rPr>
      <t>0</t>
    </r>
    <r>
      <rPr>
        <b/>
        <sz val="10"/>
        <rFont val="Calibri"/>
        <family val="2"/>
        <charset val="204"/>
        <scheme val="minor"/>
      </rPr>
      <t>?</t>
    </r>
  </si>
  <si>
    <t>Проверка через доверительный интервал</t>
  </si>
  <si>
    <r>
      <t xml:space="preserve">Сравнение P-значения с Уровнем значимости </t>
    </r>
    <r>
      <rPr>
        <i/>
        <sz val="10"/>
        <rFont val="Calibri"/>
        <family val="2"/>
        <charset val="204"/>
        <scheme val="minor"/>
      </rPr>
      <t>а</t>
    </r>
  </si>
  <si>
    <t>Результат t-теста</t>
  </si>
  <si>
    <r>
      <t xml:space="preserve">Верхний </t>
    </r>
    <r>
      <rPr>
        <i/>
        <sz val="8"/>
        <rFont val="Calibri"/>
        <family val="2"/>
        <charset val="204"/>
        <scheme val="minor"/>
      </rPr>
      <t>a/2-</t>
    </r>
    <r>
      <rPr>
        <sz val="8"/>
        <rFont val="Calibri"/>
        <family val="2"/>
        <charset val="204"/>
        <scheme val="minor"/>
      </rPr>
      <t>Квантиль t-распределения с n-1 степенями свободы</t>
    </r>
  </si>
  <si>
    <t>Стандартное отклонение в задаче считается неизвестным</t>
  </si>
  <si>
    <t xml:space="preserve">Для заданных альфа и n </t>
  </si>
  <si>
    <t>Сравнение ширины доверительных интервалов стандартного норм.распределения и t-распределения</t>
  </si>
  <si>
    <t>Использование функции Z.ТЕСТ() для проверки гипотез в случае неизвестной сигма</t>
  </si>
  <si>
    <t>Новые значения выборки генерируются при нажатии клавиши F9 или изменении данных на листе (см. ячейку В43)</t>
  </si>
  <si>
    <r>
      <t>Значение t-статистики: t</t>
    </r>
    <r>
      <rPr>
        <b/>
        <vertAlign val="subscript"/>
        <sz val="10"/>
        <rFont val="Calibri"/>
        <family val="2"/>
        <charset val="204"/>
        <scheme val="minor"/>
      </rPr>
      <t>0</t>
    </r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</si>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</sst>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0.0000"/>
    <numFmt numFmtId="166" formatCode="0.000"/>
    <numFmt numFmtId="167" formatCode="0.00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  <font>
      <vertAlign val="subscript"/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vertAlign val="subscript"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  <xf numFmtId="9" fontId="19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8" fillId="0" borderId="0" xfId="7"/>
    <xf numFmtId="0" fontId="12" fillId="4" borderId="0" xfId="7" applyFont="1" applyFill="1" applyAlignment="1">
      <alignment vertical="center" wrapText="1"/>
    </xf>
    <xf numFmtId="0" fontId="4" fillId="2" borderId="0" xfId="2" applyFill="1" applyAlignment="1" applyProtection="1"/>
    <xf numFmtId="0" fontId="13" fillId="0" borderId="0" xfId="1" applyFont="1"/>
    <xf numFmtId="0" fontId="11" fillId="0" borderId="0" xfId="1" applyFont="1"/>
    <xf numFmtId="0" fontId="10" fillId="0" borderId="1" xfId="1" applyFont="1" applyBorder="1"/>
    <xf numFmtId="0" fontId="13" fillId="0" borderId="1" xfId="1" applyFont="1" applyBorder="1"/>
    <xf numFmtId="0" fontId="13" fillId="5" borderId="1" xfId="1" applyFont="1" applyFill="1" applyBorder="1"/>
    <xf numFmtId="0" fontId="13" fillId="0" borderId="1" xfId="1" applyFont="1" applyBorder="1" applyAlignment="1">
      <alignment wrapText="1"/>
    </xf>
    <xf numFmtId="165" fontId="13" fillId="0" borderId="0" xfId="1" applyNumberFormat="1" applyFont="1"/>
    <xf numFmtId="165" fontId="13" fillId="0" borderId="1" xfId="1" applyNumberFormat="1" applyFont="1" applyBorder="1"/>
    <xf numFmtId="0" fontId="13" fillId="0" borderId="0" xfId="1" applyFont="1" applyBorder="1"/>
    <xf numFmtId="165" fontId="13" fillId="0" borderId="0" xfId="1" applyNumberFormat="1" applyFont="1" applyBorder="1"/>
    <xf numFmtId="1" fontId="13" fillId="0" borderId="0" xfId="1" applyNumberFormat="1" applyFont="1"/>
    <xf numFmtId="0" fontId="10" fillId="0" borderId="0" xfId="1" applyFont="1" applyBorder="1"/>
    <xf numFmtId="0" fontId="10" fillId="6" borderId="0" xfId="1" applyFont="1" applyFill="1"/>
    <xf numFmtId="0" fontId="15" fillId="6" borderId="0" xfId="0" applyFont="1" applyFill="1" applyAlignment="1">
      <alignment vertical="center"/>
    </xf>
    <xf numFmtId="166" fontId="13" fillId="0" borderId="1" xfId="1" applyNumberFormat="1" applyFont="1" applyBorder="1"/>
    <xf numFmtId="0" fontId="10" fillId="0" borderId="2" xfId="1" applyFont="1" applyBorder="1"/>
    <xf numFmtId="165" fontId="13" fillId="6" borderId="2" xfId="1" applyNumberFormat="1" applyFont="1" applyFill="1" applyBorder="1"/>
    <xf numFmtId="0" fontId="14" fillId="0" borderId="1" xfId="1" applyFont="1" applyBorder="1"/>
    <xf numFmtId="0" fontId="14" fillId="6" borderId="1" xfId="1" applyFont="1" applyFill="1" applyBorder="1"/>
    <xf numFmtId="165" fontId="16" fillId="0" borderId="0" xfId="1" applyNumberFormat="1" applyFont="1" applyBorder="1"/>
    <xf numFmtId="0" fontId="17" fillId="6" borderId="0" xfId="0" applyFont="1" applyFill="1" applyAlignment="1">
      <alignment vertical="center"/>
    </xf>
    <xf numFmtId="9" fontId="13" fillId="5" borderId="1" xfId="1" applyNumberFormat="1" applyFont="1" applyFill="1" applyBorder="1"/>
    <xf numFmtId="166" fontId="13" fillId="7" borderId="1" xfId="1" applyNumberFormat="1" applyFont="1" applyFill="1" applyBorder="1"/>
    <xf numFmtId="0" fontId="13" fillId="0" borderId="1" xfId="1" applyFont="1" applyBorder="1" applyAlignment="1">
      <alignment vertical="top" wrapText="1"/>
    </xf>
    <xf numFmtId="9" fontId="13" fillId="0" borderId="1" xfId="1" applyNumberFormat="1" applyFont="1" applyFill="1" applyBorder="1"/>
    <xf numFmtId="0" fontId="11" fillId="6" borderId="0" xfId="1" applyFont="1" applyFill="1"/>
    <xf numFmtId="0" fontId="14" fillId="0" borderId="0" xfId="1" applyFont="1"/>
    <xf numFmtId="166" fontId="13" fillId="0" borderId="1" xfId="1" applyNumberFormat="1" applyFont="1" applyBorder="1" applyAlignment="1">
      <alignment vertical="top"/>
    </xf>
    <xf numFmtId="0" fontId="10" fillId="0" borderId="0" xfId="1" applyFont="1" applyAlignment="1">
      <alignment horizontal="right"/>
    </xf>
    <xf numFmtId="0" fontId="13" fillId="0" borderId="1" xfId="1" applyFont="1" applyBorder="1" applyAlignment="1"/>
    <xf numFmtId="166" fontId="13" fillId="0" borderId="0" xfId="1" applyNumberFormat="1" applyFont="1"/>
    <xf numFmtId="10" fontId="13" fillId="0" borderId="2" xfId="9" applyNumberFormat="1" applyFont="1" applyBorder="1"/>
    <xf numFmtId="0" fontId="13" fillId="0" borderId="3" xfId="1" applyFont="1" applyBorder="1"/>
    <xf numFmtId="0" fontId="13" fillId="0" borderId="4" xfId="1" applyFont="1" applyBorder="1"/>
    <xf numFmtId="0" fontId="13" fillId="0" borderId="5" xfId="1" applyFont="1" applyBorder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6" borderId="0" xfId="1" applyFont="1" applyFill="1"/>
    <xf numFmtId="167" fontId="13" fillId="0" borderId="1" xfId="1" applyNumberFormat="1" applyFont="1" applyBorder="1"/>
    <xf numFmtId="0" fontId="20" fillId="8" borderId="1" xfId="1" applyFont="1" applyFill="1" applyBorder="1"/>
    <xf numFmtId="166" fontId="10" fillId="0" borderId="0" xfId="1" applyNumberFormat="1" applyFont="1" applyBorder="1" applyAlignment="1">
      <alignment vertical="top"/>
    </xf>
    <xf numFmtId="0" fontId="10" fillId="0" borderId="0" xfId="1" applyFont="1"/>
    <xf numFmtId="0" fontId="13" fillId="0" borderId="1" xfId="1" applyFont="1" applyBorder="1" applyAlignment="1">
      <alignment horizontal="right"/>
    </xf>
    <xf numFmtId="0" fontId="22" fillId="0" borderId="1" xfId="1" applyFont="1" applyBorder="1" applyAlignment="1">
      <alignment wrapText="1"/>
    </xf>
    <xf numFmtId="0" fontId="24" fillId="0" borderId="0" xfId="1" applyFont="1"/>
    <xf numFmtId="0" fontId="10" fillId="6" borderId="1" xfId="1" applyFont="1" applyFill="1" applyBorder="1" applyAlignment="1">
      <alignment vertical="top" wrapText="1"/>
    </xf>
    <xf numFmtId="166" fontId="13" fillId="6" borderId="1" xfId="1" applyNumberFormat="1" applyFont="1" applyFill="1" applyBorder="1"/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10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  <cellStyle name="Процентный" xfId="9" builtinId="5"/>
  </cellStyles>
  <dxfs count="4">
    <dxf>
      <font>
        <b val="0"/>
        <i val="0"/>
        <color theme="1"/>
      </font>
      <fill>
        <patternFill>
          <bgColor theme="6"/>
        </patternFill>
      </fill>
    </dxf>
    <dxf>
      <font>
        <b val="0"/>
        <i val="0"/>
        <color theme="1"/>
      </font>
      <fill>
        <patternFill>
          <bgColor theme="6"/>
        </patternFill>
      </fill>
    </dxf>
    <dxf>
      <font>
        <b val="0"/>
        <i val="0"/>
        <color theme="1"/>
      </font>
      <fill>
        <patternFill>
          <bgColor theme="6"/>
        </patternFill>
      </fill>
    </dxf>
    <dxf>
      <font>
        <b val="0"/>
        <i val="0"/>
        <color theme="1"/>
      </font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'Сигма не известна'!$J$6</c:f>
          <c:strCache>
            <c:ptCount val="1"/>
            <c:pt idx="0">
              <c:v>Выборка из распределения N(2;1,5). Гипотеза для Среднего. Сигма не известна. Уровень значимости 5,0%</c:v>
            </c:pt>
          </c:strCache>
        </c:strRef>
      </c:tx>
      <c:layout/>
      <c:overlay val="0"/>
      <c:txPr>
        <a:bodyPr/>
        <a:lstStyle/>
        <a:p>
          <a:pPr>
            <a:defRPr sz="1400" b="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2957212381773136E-2"/>
          <c:y val="0.1629075398016879"/>
          <c:w val="0.91179488762457994"/>
          <c:h val="0.63532415497424088"/>
        </c:manualLayout>
      </c:layout>
      <c:scatterChart>
        <c:scatterStyle val="lineMarker"/>
        <c:varyColors val="0"/>
        <c:ser>
          <c:idx val="2"/>
          <c:order val="0"/>
          <c:tx>
            <c:strRef>
              <c:f>'Сигма не известна'!$E$45</c:f>
              <c:strCache>
                <c:ptCount val="1"/>
                <c:pt idx="0">
                  <c:v>Левая граница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'Сигма не известна'!$E$47:$E$48</c:f>
              <c:numCache>
                <c:formatCode>0.000</c:formatCode>
                <c:ptCount val="2"/>
                <c:pt idx="0">
                  <c:v>0.57989455624005082</c:v>
                </c:pt>
                <c:pt idx="1">
                  <c:v>0.57989455624005082</c:v>
                </c:pt>
              </c:numCache>
            </c:numRef>
          </c:xVal>
          <c:yVal>
            <c:numRef>
              <c:f>'Сигма не известна'!$F$47:$F$48</c:f>
              <c:numCache>
                <c:formatCode>General</c:formatCode>
                <c:ptCount val="2"/>
                <c:pt idx="0">
                  <c:v>0</c:v>
                </c:pt>
                <c:pt idx="1">
                  <c:v>0.29255767229438395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BA-48DB-B65B-80BEDAD03137}"/>
            </c:ext>
          </c:extLst>
        </c:ser>
        <c:ser>
          <c:idx val="1"/>
          <c:order val="1"/>
          <c:tx>
            <c:strRef>
              <c:f>'Сигма не известна'!$E$35</c:f>
              <c:strCache>
                <c:ptCount val="1"/>
                <c:pt idx="0">
                  <c:v>мю0=</c:v>
                </c:pt>
              </c:strCache>
            </c:strRef>
          </c:tx>
          <c:spPr>
            <a:ln w="1905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BA-48DB-B65B-80BEDAD03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ru-RU"/>
              </a:p>
            </c:txPr>
            <c:dLblPos val="t"/>
            <c:showLegendKey val="0"/>
            <c:showVal val="0"/>
            <c:showCatName val="1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'Сигма не известна'!$E$37:$E$38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'Сигма не известна'!$F$37:$F$38</c:f>
              <c:numCache>
                <c:formatCode>General</c:formatCode>
                <c:ptCount val="2"/>
                <c:pt idx="0">
                  <c:v>0</c:v>
                </c:pt>
                <c:pt idx="1">
                  <c:v>0.31915382432114608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BA-48DB-B65B-80BEDAD03137}"/>
            </c:ext>
          </c:extLst>
        </c:ser>
        <c:ser>
          <c:idx val="3"/>
          <c:order val="2"/>
          <c:tx>
            <c:strRef>
              <c:f>'Сигма не известна'!$E$50</c:f>
              <c:strCache>
                <c:ptCount val="1"/>
                <c:pt idx="0">
                  <c:v>Правая граница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'Сигма не известна'!$E$52:$E$53</c:f>
              <c:numCache>
                <c:formatCode>0.000</c:formatCode>
                <c:ptCount val="2"/>
                <c:pt idx="0">
                  <c:v>3.4201054437599492</c:v>
                </c:pt>
                <c:pt idx="1">
                  <c:v>3.4201054437599492</c:v>
                </c:pt>
              </c:numCache>
            </c:numRef>
          </c:xVal>
          <c:yVal>
            <c:numRef>
              <c:f>'Сигма не известна'!$F$52:$F$53</c:f>
              <c:numCache>
                <c:formatCode>General</c:formatCode>
                <c:ptCount val="2"/>
                <c:pt idx="0">
                  <c:v>0</c:v>
                </c:pt>
                <c:pt idx="1">
                  <c:v>0.29255767229438395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BA-48DB-B65B-80BEDAD03137}"/>
            </c:ext>
          </c:extLst>
        </c:ser>
        <c:ser>
          <c:idx val="4"/>
          <c:order val="3"/>
          <c:tx>
            <c:strRef>
              <c:f>'Сигма не известна'!$E$40</c:f>
              <c:strCache>
                <c:ptCount val="1"/>
                <c:pt idx="0">
                  <c:v>Хср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BA-48DB-B65B-80BEDAD03137}"/>
                </c:ext>
              </c:extLst>
            </c:dLbl>
            <c:dLbl>
              <c:idx val="1"/>
              <c:layout>
                <c:manualLayout>
                  <c:x val="-2.3609139177846149E-2"/>
                  <c:y val="-1.828121738589783E-2"/>
                </c:manualLayout>
              </c:layout>
              <c:dLblPos val="r"/>
              <c:showLegendKey val="0"/>
              <c:showVal val="0"/>
              <c:showCatName val="1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7BA-48DB-B65B-80BEDAD03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r"/>
            <c:showLegendKey val="0"/>
            <c:showVal val="0"/>
            <c:showCatName val="1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'Сигма не известна'!$E$42:$E$43</c:f>
              <c:numCache>
                <c:formatCode>0.000</c:formatCode>
                <c:ptCount val="2"/>
                <c:pt idx="0">
                  <c:v>2.3064747984962097</c:v>
                </c:pt>
                <c:pt idx="1">
                  <c:v>2.3064747984962097</c:v>
                </c:pt>
              </c:numCache>
            </c:numRef>
          </c:xVal>
          <c:yVal>
            <c:numRef>
              <c:f>'Сигма не известна'!$F$42:$F$43</c:f>
              <c:numCache>
                <c:formatCode>General</c:formatCode>
                <c:ptCount val="2"/>
                <c:pt idx="0">
                  <c:v>0</c:v>
                </c:pt>
                <c:pt idx="1">
                  <c:v>0.29255767229438395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BA-48DB-B65B-80BEDAD03137}"/>
            </c:ext>
          </c:extLst>
        </c:ser>
        <c:ser>
          <c:idx val="0"/>
          <c:order val="4"/>
          <c:tx>
            <c:strRef>
              <c:f>'Сигма не известна'!$H$35</c:f>
              <c:strCache>
                <c:ptCount val="1"/>
                <c:pt idx="0">
                  <c:v>Нормальное распределение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'Сигма не известна'!$I$37:$I$61</c:f>
              <c:numCache>
                <c:formatCode>0.0000</c:formatCode>
                <c:ptCount val="25"/>
                <c:pt idx="0">
                  <c:v>-2.5</c:v>
                </c:pt>
                <c:pt idx="1">
                  <c:v>-2.125</c:v>
                </c:pt>
                <c:pt idx="2">
                  <c:v>-1.75</c:v>
                </c:pt>
                <c:pt idx="3">
                  <c:v>-1.375</c:v>
                </c:pt>
                <c:pt idx="4">
                  <c:v>-1</c:v>
                </c:pt>
                <c:pt idx="5">
                  <c:v>-0.625</c:v>
                </c:pt>
                <c:pt idx="6">
                  <c:v>-0.25</c:v>
                </c:pt>
                <c:pt idx="7">
                  <c:v>0.125</c:v>
                </c:pt>
                <c:pt idx="8">
                  <c:v>0.5</c:v>
                </c:pt>
                <c:pt idx="9">
                  <c:v>0.875</c:v>
                </c:pt>
                <c:pt idx="10">
                  <c:v>1.25</c:v>
                </c:pt>
                <c:pt idx="11">
                  <c:v>1.625</c:v>
                </c:pt>
                <c:pt idx="12">
                  <c:v>2</c:v>
                </c:pt>
                <c:pt idx="13">
                  <c:v>2.375</c:v>
                </c:pt>
                <c:pt idx="14">
                  <c:v>2.75</c:v>
                </c:pt>
                <c:pt idx="15">
                  <c:v>3.125</c:v>
                </c:pt>
                <c:pt idx="16">
                  <c:v>3.5</c:v>
                </c:pt>
                <c:pt idx="17">
                  <c:v>3.875</c:v>
                </c:pt>
                <c:pt idx="18">
                  <c:v>4.25</c:v>
                </c:pt>
                <c:pt idx="19">
                  <c:v>4.625</c:v>
                </c:pt>
                <c:pt idx="20">
                  <c:v>5</c:v>
                </c:pt>
                <c:pt idx="21">
                  <c:v>5.375</c:v>
                </c:pt>
                <c:pt idx="22">
                  <c:v>5.75</c:v>
                </c:pt>
                <c:pt idx="23">
                  <c:v>6.125</c:v>
                </c:pt>
                <c:pt idx="24">
                  <c:v>6.5</c:v>
                </c:pt>
              </c:numCache>
            </c:numRef>
          </c:xVal>
          <c:yVal>
            <c:numRef>
              <c:f>'Сигма не известна'!$J$37:$J$61</c:f>
              <c:numCache>
                <c:formatCode>0.0000</c:formatCode>
                <c:ptCount val="25"/>
                <c:pt idx="0">
                  <c:v>2.9545656079586714E-3</c:v>
                </c:pt>
                <c:pt idx="1">
                  <c:v>6.0623750010607019E-3</c:v>
                </c:pt>
                <c:pt idx="2">
                  <c:v>1.1685533662379026E-2</c:v>
                </c:pt>
                <c:pt idx="3">
                  <c:v>2.1159767890444946E-2</c:v>
                </c:pt>
                <c:pt idx="4">
                  <c:v>3.5993977675458706E-2</c:v>
                </c:pt>
                <c:pt idx="5">
                  <c:v>5.7518212551007676E-2</c:v>
                </c:pt>
                <c:pt idx="6">
                  <c:v>8.6345063777261158E-2</c:v>
                </c:pt>
                <c:pt idx="7">
                  <c:v>0.12176605692601461</c:v>
                </c:pt>
                <c:pt idx="8">
                  <c:v>0.1613138163460956</c:v>
                </c:pt>
                <c:pt idx="9">
                  <c:v>0.20075828810320295</c:v>
                </c:pt>
                <c:pt idx="10">
                  <c:v>0.23471021784286633</c:v>
                </c:pt>
                <c:pt idx="11">
                  <c:v>0.25777874453523281</c:v>
                </c:pt>
                <c:pt idx="12">
                  <c:v>0.26596152026762176</c:v>
                </c:pt>
                <c:pt idx="13">
                  <c:v>0.25777874453523281</c:v>
                </c:pt>
                <c:pt idx="14">
                  <c:v>0.23471021784286633</c:v>
                </c:pt>
                <c:pt idx="15">
                  <c:v>0.20075828810320295</c:v>
                </c:pt>
                <c:pt idx="16">
                  <c:v>0.1613138163460956</c:v>
                </c:pt>
                <c:pt idx="17">
                  <c:v>0.12176605692601461</c:v>
                </c:pt>
                <c:pt idx="18">
                  <c:v>8.6345063777261158E-2</c:v>
                </c:pt>
                <c:pt idx="19">
                  <c:v>5.7518212551007676E-2</c:v>
                </c:pt>
                <c:pt idx="20">
                  <c:v>3.5993977675458706E-2</c:v>
                </c:pt>
                <c:pt idx="21">
                  <c:v>2.1159767890444946E-2</c:v>
                </c:pt>
                <c:pt idx="22">
                  <c:v>1.1685533662379026E-2</c:v>
                </c:pt>
                <c:pt idx="23">
                  <c:v>6.0623750010607019E-3</c:v>
                </c:pt>
                <c:pt idx="24">
                  <c:v>2.9545656079586714E-3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7BA-48DB-B65B-80BEDAD03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91744"/>
        <c:axId val="117801728"/>
      </c:scatterChart>
      <c:valAx>
        <c:axId val="117791744"/>
        <c:scaling>
          <c:orientation val="minMax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117801728"/>
        <c:crosses val="autoZero"/>
        <c:crossBetween val="midCat"/>
      </c:valAx>
      <c:valAx>
        <c:axId val="11780172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11779174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5547780858656673E-2"/>
          <c:y val="0.86357865549064428"/>
          <c:w val="0.96055926425504023"/>
          <c:h val="0.1202923122512911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18</xdr:col>
      <xdr:colOff>0</xdr:colOff>
      <xdr:row>25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238125</xdr:colOff>
      <xdr:row>8</xdr:row>
      <xdr:rowOff>171448</xdr:rowOff>
    </xdr:from>
    <xdr:to>
      <xdr:col>11</xdr:col>
      <xdr:colOff>533400</xdr:colOff>
      <xdr:row>11</xdr:row>
      <xdr:rowOff>228600</xdr:rowOff>
    </xdr:to>
    <xdr:sp macro="" textlink="$B$32">
      <xdr:nvSpPr>
        <xdr:cNvPr id="3" name="TextBox 2"/>
        <xdr:cNvSpPr txBox="1"/>
      </xdr:nvSpPr>
      <xdr:spPr>
        <a:xfrm>
          <a:off x="6486525" y="2152648"/>
          <a:ext cx="1257300" cy="561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63740BA-A672-4730-8EBE-34DDFEF1B26D}" type="TxLink">
            <a:rPr lang="ru-RU" sz="1100" b="1" i="1"/>
            <a:pPr/>
            <a:t>Нет оснований для отклонения Н0</a:t>
          </a:fld>
          <a:endParaRPr lang="ru-RU" sz="11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proverka-statisticheskih-gipotez-v-ms-excel-o-ravenstve-srednego-znacheniya-raspredeleniya-0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workbookViewId="0">
      <selection activeCell="Q2" sqref="Q2"/>
    </sheetView>
  </sheetViews>
  <sheetFormatPr defaultRowHeight="12.75" x14ac:dyDescent="0.2"/>
  <cols>
    <col min="1" max="1" width="17" style="7" customWidth="1"/>
    <col min="2" max="2" width="11.5703125" style="7" customWidth="1"/>
    <col min="3" max="3" width="10" style="7" customWidth="1"/>
    <col min="4" max="4" width="9.7109375" style="7" customWidth="1"/>
    <col min="5" max="5" width="10.140625" style="7" customWidth="1"/>
    <col min="6" max="6" width="10.28515625" style="7" customWidth="1"/>
    <col min="7" max="7" width="2.7109375" style="7" customWidth="1"/>
    <col min="8" max="8" width="10.140625" style="7" customWidth="1"/>
    <col min="9" max="9" width="12.140625" style="7" customWidth="1"/>
    <col min="10" max="10" width="10.7109375" style="7" customWidth="1"/>
    <col min="11" max="11" width="3.7109375" style="7" customWidth="1"/>
    <col min="12" max="12" width="9.5703125" style="7" bestFit="1" customWidth="1"/>
    <col min="13" max="13" width="12.140625" style="7" customWidth="1"/>
    <col min="14" max="26" width="10.5703125" style="7" bestFit="1" customWidth="1"/>
    <col min="27" max="268" width="9.140625" style="7"/>
    <col min="269" max="269" width="10" style="7" customWidth="1"/>
    <col min="270" max="349" width="9.140625" style="7"/>
    <col min="350" max="350" width="8.5703125" style="7" customWidth="1"/>
    <col min="351" max="16384" width="9.140625" style="7"/>
  </cols>
  <sheetData>
    <row r="1" spans="1:17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6" t="s">
        <v>61</v>
      </c>
    </row>
    <row r="3" spans="1:17" ht="18.75" x14ac:dyDescent="0.2">
      <c r="A3" s="1" t="s">
        <v>46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">
      <c r="A4" s="27" t="s">
        <v>47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ht="15.75" x14ac:dyDescent="0.25">
      <c r="D5" s="8"/>
      <c r="E5" s="8"/>
      <c r="F5" s="8"/>
      <c r="G5" s="8"/>
    </row>
    <row r="6" spans="1:17" ht="25.5" x14ac:dyDescent="0.2">
      <c r="A6" s="12" t="s">
        <v>22</v>
      </c>
      <c r="B6" s="28">
        <v>0.05</v>
      </c>
      <c r="J6" s="7" t="str">
        <f>"Выборка из распределения N("&amp;B36&amp;";"&amp;B37&amp;"). Гипотеза для Среднего. Сигма не известна. Уровень значимости "&amp;TEXT(B6,"0,0%")</f>
        <v>Выборка из распределения N(2;1,5). Гипотеза для Среднего. Сигма не известна. Уровень значимости 5,0%</v>
      </c>
    </row>
    <row r="7" spans="1:17" ht="25.5" x14ac:dyDescent="0.2">
      <c r="A7" s="12" t="s">
        <v>24</v>
      </c>
      <c r="B7" s="31">
        <f>1-B6</f>
        <v>0.95</v>
      </c>
    </row>
    <row r="8" spans="1:17" x14ac:dyDescent="0.2">
      <c r="L8" s="17"/>
      <c r="M8" s="17"/>
      <c r="N8" s="17"/>
    </row>
    <row r="9" spans="1:17" ht="14.25" x14ac:dyDescent="0.25">
      <c r="A9" s="10" t="s">
        <v>27</v>
      </c>
      <c r="B9" s="11">
        <v>2</v>
      </c>
      <c r="L9" s="17"/>
      <c r="M9" s="17"/>
      <c r="N9" s="17"/>
    </row>
    <row r="10" spans="1:17" x14ac:dyDescent="0.2">
      <c r="C10" s="35"/>
      <c r="D10" s="33"/>
      <c r="L10" s="17"/>
      <c r="M10" s="17"/>
      <c r="N10" s="17"/>
    </row>
    <row r="11" spans="1:17" x14ac:dyDescent="0.2">
      <c r="A11" s="12" t="s">
        <v>37</v>
      </c>
      <c r="B11" s="10">
        <f ca="1">COUNT(B43:B52)</f>
        <v>10</v>
      </c>
      <c r="L11" s="17"/>
      <c r="M11" s="17"/>
      <c r="N11" s="17"/>
    </row>
    <row r="12" spans="1:17" ht="25.5" x14ac:dyDescent="0.2">
      <c r="A12" s="30" t="s">
        <v>35</v>
      </c>
      <c r="B12" s="34">
        <f ca="1">AVERAGE(B43:B52)</f>
        <v>2.3064747984962097</v>
      </c>
      <c r="L12" s="17"/>
      <c r="M12" s="17"/>
      <c r="N12" s="17"/>
    </row>
    <row r="13" spans="1:17" ht="38.25" x14ac:dyDescent="0.2">
      <c r="A13" s="12" t="s">
        <v>34</v>
      </c>
      <c r="B13" s="34">
        <f ca="1">_xlfn.STDEV.S(B43:B52)</f>
        <v>1.9851705238422412</v>
      </c>
      <c r="L13" s="17"/>
      <c r="M13" s="17"/>
      <c r="N13" s="17"/>
    </row>
    <row r="14" spans="1:17" ht="25.5" x14ac:dyDescent="0.2">
      <c r="A14" s="30" t="s">
        <v>36</v>
      </c>
      <c r="B14" s="34">
        <f ca="1">B13/SQRT(B11)</f>
        <v>0.62776603991710778</v>
      </c>
      <c r="L14" s="17"/>
      <c r="M14" s="17"/>
      <c r="N14" s="17"/>
    </row>
    <row r="15" spans="1:17" x14ac:dyDescent="0.2">
      <c r="L15" s="17"/>
      <c r="M15" s="17"/>
      <c r="N15" s="17"/>
    </row>
    <row r="16" spans="1:17" x14ac:dyDescent="0.2">
      <c r="C16" s="49" t="s">
        <v>16</v>
      </c>
      <c r="H16" s="37"/>
      <c r="L16" s="17"/>
      <c r="M16" s="17"/>
      <c r="N16" s="17"/>
    </row>
    <row r="17" spans="1:14" ht="39.75" x14ac:dyDescent="0.2">
      <c r="A17" s="51" t="s">
        <v>54</v>
      </c>
      <c r="C17" s="30" t="s">
        <v>17</v>
      </c>
      <c r="D17" s="30" t="s">
        <v>18</v>
      </c>
      <c r="F17" s="53" t="s">
        <v>60</v>
      </c>
      <c r="H17" s="53" t="s">
        <v>33</v>
      </c>
      <c r="L17" s="17"/>
      <c r="M17" s="17"/>
      <c r="N17" s="17"/>
    </row>
    <row r="18" spans="1:14" x14ac:dyDescent="0.2">
      <c r="A18" s="34">
        <f ca="1">_xlfn.T.INV(1-B6/2,B11-1)</f>
        <v>2.2621571627982049</v>
      </c>
      <c r="C18" s="29">
        <f ca="1">$B$9-$A$18*$B$14</f>
        <v>0.57989455624005082</v>
      </c>
      <c r="D18" s="29">
        <f ca="1">$B$9+$A$18*$B$14</f>
        <v>3.4201054437599492</v>
      </c>
      <c r="F18" s="54">
        <f ca="1">(B12-B9)/(B13/SQRT(B11))</f>
        <v>0.48819907259825274</v>
      </c>
      <c r="H18" s="54">
        <f ca="1">2*(1-_xlfn.T.DIST(ABS(F18),B11-1,TRUE))</f>
        <v>0.63708247767766579</v>
      </c>
    </row>
    <row r="19" spans="1:14" x14ac:dyDescent="0.2">
      <c r="A19" s="21">
        <f ca="1">-_xlfn.T.INV(B6/2,B11-1)</f>
        <v>2.2621571627982053</v>
      </c>
      <c r="C19" s="29">
        <f ca="1">$B$9-_xlfn.CONFIDENCE.T($B$6,_xlfn.STDEV.S(B43:B52),$B$11)</f>
        <v>0.5798945562400506</v>
      </c>
      <c r="D19" s="29">
        <f ca="1">B9+_xlfn.CONFIDENCE.T($B$6,_xlfn.STDEV.S(B43:B52),$B$11)</f>
        <v>3.4201054437599492</v>
      </c>
    </row>
    <row r="20" spans="1:14" x14ac:dyDescent="0.2">
      <c r="A20" s="21">
        <f ca="1">TINV(B6,B11-1)</f>
        <v>2.2621571627982053</v>
      </c>
    </row>
    <row r="21" spans="1:14" x14ac:dyDescent="0.2">
      <c r="A21" s="21">
        <f ca="1">_xlfn.T.INV.2T(B6,B11-1)</f>
        <v>2.2621571627982053</v>
      </c>
    </row>
    <row r="22" spans="1:14" x14ac:dyDescent="0.2">
      <c r="A22" s="48"/>
    </row>
    <row r="23" spans="1:14" x14ac:dyDescent="0.2">
      <c r="A23" s="9" t="s">
        <v>48</v>
      </c>
      <c r="B23" s="9" t="s">
        <v>49</v>
      </c>
    </row>
    <row r="24" spans="1:14" ht="14.25" x14ac:dyDescent="0.25">
      <c r="A24" s="50" t="s">
        <v>25</v>
      </c>
      <c r="B24" s="10" t="str">
        <f>"мю="&amp;B9</f>
        <v>мю=2</v>
      </c>
    </row>
    <row r="25" spans="1:14" ht="14.25" x14ac:dyDescent="0.25">
      <c r="A25" s="50" t="s">
        <v>26</v>
      </c>
      <c r="B25" s="10" t="str">
        <f>"мю&lt;&gt;"&amp;B9</f>
        <v>мю&lt;&gt;2</v>
      </c>
    </row>
    <row r="27" spans="1:14" ht="14.25" x14ac:dyDescent="0.25">
      <c r="A27" s="18" t="s">
        <v>50</v>
      </c>
      <c r="J27" s="52" t="s">
        <v>59</v>
      </c>
    </row>
    <row r="28" spans="1:14" x14ac:dyDescent="0.2">
      <c r="A28" s="47" t="b">
        <f ca="1">IF(OR(B12&lt;C18,B12&gt;D18),TRUE,FALSE)</f>
        <v>0</v>
      </c>
      <c r="B28" s="7" t="s">
        <v>51</v>
      </c>
    </row>
    <row r="29" spans="1:14" x14ac:dyDescent="0.2">
      <c r="A29" s="47" t="b">
        <f ca="1">ABS(F18)&gt;_xlfn.T.INV(1-B6/2,B11-1)</f>
        <v>0</v>
      </c>
      <c r="B29" s="7" t="s">
        <v>53</v>
      </c>
    </row>
    <row r="30" spans="1:14" x14ac:dyDescent="0.2">
      <c r="A30" s="47" t="b">
        <f ca="1">B6&gt;H18</f>
        <v>0</v>
      </c>
      <c r="B30" s="7" t="s">
        <v>52</v>
      </c>
    </row>
    <row r="32" spans="1:14" x14ac:dyDescent="0.2">
      <c r="A32" s="35" t="s">
        <v>32</v>
      </c>
      <c r="B32" s="33" t="str">
        <f ca="1">IF(NOT(A28),"Нет оснований для отклонения Н0","Н0 отклоняется")</f>
        <v>Нет оснований для отклонения Н0</v>
      </c>
    </row>
    <row r="33" spans="1:20" x14ac:dyDescent="0.2">
      <c r="B33" s="15"/>
      <c r="K33" s="13"/>
      <c r="L33" s="13"/>
      <c r="M33" s="13"/>
      <c r="N33" s="13"/>
    </row>
    <row r="34" spans="1:20" ht="15.75" x14ac:dyDescent="0.25">
      <c r="A34" s="19" t="s">
        <v>23</v>
      </c>
      <c r="B34" s="32"/>
      <c r="C34" s="32"/>
      <c r="E34" s="19" t="s">
        <v>10</v>
      </c>
      <c r="F34" s="19"/>
      <c r="G34" s="19"/>
      <c r="H34" s="19"/>
      <c r="I34" s="19"/>
      <c r="J34" s="19"/>
      <c r="M34" s="19" t="s">
        <v>57</v>
      </c>
      <c r="N34" s="45"/>
      <c r="O34" s="45"/>
      <c r="P34" s="45"/>
      <c r="Q34" s="45"/>
      <c r="R34" s="45"/>
      <c r="S34" s="45"/>
      <c r="T34" s="45"/>
    </row>
    <row r="35" spans="1:20" ht="14.25" x14ac:dyDescent="0.25">
      <c r="A35" s="9" t="s">
        <v>6</v>
      </c>
      <c r="B35" s="9" t="s">
        <v>7</v>
      </c>
      <c r="C35" s="18"/>
      <c r="E35" s="7" t="s">
        <v>28</v>
      </c>
      <c r="H35" s="13" t="s">
        <v>21</v>
      </c>
      <c r="I35" s="13"/>
      <c r="J35" s="13"/>
    </row>
    <row r="36" spans="1:20" x14ac:dyDescent="0.2">
      <c r="A36" s="10" t="s">
        <v>8</v>
      </c>
      <c r="B36" s="11">
        <v>2</v>
      </c>
      <c r="C36" s="7" t="s">
        <v>29</v>
      </c>
      <c r="E36" s="10" t="s">
        <v>19</v>
      </c>
      <c r="F36" s="10" t="s">
        <v>20</v>
      </c>
      <c r="H36" s="24" t="s">
        <v>13</v>
      </c>
      <c r="I36" s="22" t="s">
        <v>12</v>
      </c>
      <c r="J36" s="9" t="s">
        <v>11</v>
      </c>
      <c r="M36" s="7" t="s">
        <v>40</v>
      </c>
    </row>
    <row r="37" spans="1:20" x14ac:dyDescent="0.2">
      <c r="A37" s="10" t="s">
        <v>9</v>
      </c>
      <c r="B37" s="11">
        <v>1.5</v>
      </c>
      <c r="C37" s="7" t="s">
        <v>5</v>
      </c>
      <c r="E37" s="10">
        <f>B9</f>
        <v>2</v>
      </c>
      <c r="F37" s="10">
        <v>0</v>
      </c>
      <c r="H37" s="24">
        <v>1</v>
      </c>
      <c r="I37" s="26">
        <f>$B$9-3*$B$37</f>
        <v>-2.5</v>
      </c>
      <c r="J37" s="16">
        <f t="shared" ref="J37:J61" si="0">_xlfn.NORM.DIST(I37,$B$9,$B$37,FALSE)</f>
        <v>2.9545656079586714E-3</v>
      </c>
      <c r="M37" s="10" t="s">
        <v>41</v>
      </c>
      <c r="N37" s="46">
        <f ca="1">_xlfn.T.INV(1-B6/2,B11-1)</f>
        <v>2.2621571627982049</v>
      </c>
    </row>
    <row r="38" spans="1:20" x14ac:dyDescent="0.2">
      <c r="A38" s="33" t="s">
        <v>39</v>
      </c>
      <c r="E38" s="10">
        <f>E37</f>
        <v>2</v>
      </c>
      <c r="F38" s="10">
        <f>1.2*_xlfn.NORM.DIST($B$36,$B$36,$B$37,FALSE)</f>
        <v>0.31915382432114608</v>
      </c>
      <c r="H38" s="24">
        <v>2</v>
      </c>
      <c r="I38" s="16">
        <f t="shared" ref="I38:I61" si="1">I37+3*$B$37/12</f>
        <v>-2.125</v>
      </c>
      <c r="J38" s="16">
        <f t="shared" si="0"/>
        <v>6.0623750010607019E-3</v>
      </c>
      <c r="M38" s="10" t="s">
        <v>42</v>
      </c>
      <c r="N38" s="46">
        <f>_xlfn.NORM.S.INV(1-B6/2)</f>
        <v>1.9599639845400536</v>
      </c>
    </row>
    <row r="39" spans="1:20" x14ac:dyDescent="0.2">
      <c r="A39" s="33" t="s">
        <v>30</v>
      </c>
      <c r="H39" s="24">
        <v>3</v>
      </c>
      <c r="I39" s="16">
        <f t="shared" si="1"/>
        <v>-1.75</v>
      </c>
      <c r="J39" s="16">
        <f t="shared" si="0"/>
        <v>1.1685533662379026E-2</v>
      </c>
    </row>
    <row r="40" spans="1:20" x14ac:dyDescent="0.2">
      <c r="A40" s="33" t="s">
        <v>55</v>
      </c>
      <c r="E40" s="7" t="s">
        <v>31</v>
      </c>
      <c r="H40" s="24">
        <v>4</v>
      </c>
      <c r="I40" s="16">
        <f t="shared" si="1"/>
        <v>-1.375</v>
      </c>
      <c r="J40" s="16">
        <f t="shared" si="0"/>
        <v>2.1159767890444946E-2</v>
      </c>
      <c r="M40" s="7" t="s">
        <v>43</v>
      </c>
    </row>
    <row r="41" spans="1:20" x14ac:dyDescent="0.2">
      <c r="E41" s="10" t="s">
        <v>19</v>
      </c>
      <c r="F41" s="10" t="s">
        <v>20</v>
      </c>
      <c r="H41" s="24">
        <v>5</v>
      </c>
      <c r="I41" s="16">
        <f t="shared" si="1"/>
        <v>-1</v>
      </c>
      <c r="J41" s="16">
        <f t="shared" si="0"/>
        <v>3.5993977675458706E-2</v>
      </c>
      <c r="M41" s="10" t="s">
        <v>41</v>
      </c>
      <c r="N41" s="21">
        <f ca="1">2*N37*$B$14</f>
        <v>2.8402108875198984</v>
      </c>
      <c r="O41" s="37"/>
    </row>
    <row r="42" spans="1:20" ht="25.5" x14ac:dyDescent="0.2">
      <c r="A42" s="12" t="s">
        <v>15</v>
      </c>
      <c r="B42" s="12" t="s">
        <v>14</v>
      </c>
      <c r="E42" s="21">
        <f ca="1">B12</f>
        <v>2.3064747984962097</v>
      </c>
      <c r="F42" s="10">
        <v>0</v>
      </c>
      <c r="H42" s="24">
        <v>6</v>
      </c>
      <c r="I42" s="16">
        <f t="shared" si="1"/>
        <v>-0.625</v>
      </c>
      <c r="J42" s="16">
        <f t="shared" si="0"/>
        <v>5.7518212551007676E-2</v>
      </c>
      <c r="M42" s="10" t="s">
        <v>42</v>
      </c>
      <c r="N42" s="21">
        <f ca="1">2*N38*$B$14</f>
        <v>2.4607976579097297</v>
      </c>
      <c r="O42" s="37"/>
    </row>
    <row r="43" spans="1:20" x14ac:dyDescent="0.2">
      <c r="A43" s="10">
        <v>1</v>
      </c>
      <c r="B43" s="14">
        <f t="shared" ref="B43:B52" ca="1" si="2">_xlfn.NORM.INV(RAND(),$B$36,$B$37)</f>
        <v>3.2064341643533218</v>
      </c>
      <c r="E43" s="21">
        <f ca="1">E42</f>
        <v>2.3064747984962097</v>
      </c>
      <c r="F43" s="10">
        <f>1.1*_xlfn.NORM.DIST($B$36,$B$36,$B$37,FALSE)</f>
        <v>0.29255767229438395</v>
      </c>
      <c r="H43" s="24">
        <v>7</v>
      </c>
      <c r="I43" s="16">
        <f t="shared" si="1"/>
        <v>-0.25</v>
      </c>
      <c r="J43" s="16">
        <f t="shared" si="0"/>
        <v>8.6345063777261158E-2</v>
      </c>
    </row>
    <row r="44" spans="1:20" x14ac:dyDescent="0.2">
      <c r="A44" s="10">
        <v>2</v>
      </c>
      <c r="B44" s="14">
        <f t="shared" ca="1" si="2"/>
        <v>3.0057777556510432</v>
      </c>
      <c r="H44" s="24">
        <v>8</v>
      </c>
      <c r="I44" s="16">
        <f t="shared" si="1"/>
        <v>0.125</v>
      </c>
      <c r="J44" s="16">
        <f t="shared" si="0"/>
        <v>0.12176605692601461</v>
      </c>
      <c r="M44" s="39" t="s">
        <v>56</v>
      </c>
      <c r="N44" s="40"/>
      <c r="O44" s="40"/>
      <c r="P44" s="41"/>
    </row>
    <row r="45" spans="1:20" x14ac:dyDescent="0.2">
      <c r="A45" s="10">
        <v>3</v>
      </c>
      <c r="B45" s="14">
        <f t="shared" ca="1" si="2"/>
        <v>-2.1932777091433122</v>
      </c>
      <c r="E45" s="7" t="str">
        <f>C17</f>
        <v>Левая граница</v>
      </c>
      <c r="H45" s="24">
        <v>9</v>
      </c>
      <c r="I45" s="16">
        <f t="shared" si="1"/>
        <v>0.5</v>
      </c>
      <c r="J45" s="16">
        <f t="shared" si="0"/>
        <v>0.1613138163460956</v>
      </c>
      <c r="M45" s="42" t="s">
        <v>44</v>
      </c>
      <c r="N45" s="43"/>
      <c r="O45" s="43"/>
      <c r="P45" s="44"/>
      <c r="Q45" s="38">
        <f ca="1">(N41-N42)/N41</f>
        <v>0.13358628800323916</v>
      </c>
    </row>
    <row r="46" spans="1:20" x14ac:dyDescent="0.2">
      <c r="A46" s="10">
        <v>4</v>
      </c>
      <c r="B46" s="14">
        <f t="shared" ca="1" si="2"/>
        <v>3.2501765351361929</v>
      </c>
      <c r="E46" s="10" t="s">
        <v>19</v>
      </c>
      <c r="F46" s="10" t="s">
        <v>20</v>
      </c>
      <c r="H46" s="24">
        <v>10</v>
      </c>
      <c r="I46" s="16">
        <f t="shared" si="1"/>
        <v>0.875</v>
      </c>
      <c r="J46" s="16">
        <f t="shared" si="0"/>
        <v>0.20075828810320295</v>
      </c>
    </row>
    <row r="47" spans="1:20" x14ac:dyDescent="0.2">
      <c r="A47" s="10">
        <v>5</v>
      </c>
      <c r="B47" s="14">
        <f t="shared" ca="1" si="2"/>
        <v>1.8464407839200734</v>
      </c>
      <c r="E47" s="21">
        <f ca="1">C18</f>
        <v>0.57989455624005082</v>
      </c>
      <c r="F47" s="10">
        <v>0</v>
      </c>
      <c r="H47" s="24">
        <v>11</v>
      </c>
      <c r="I47" s="16">
        <f t="shared" si="1"/>
        <v>1.25</v>
      </c>
      <c r="J47" s="16">
        <f t="shared" si="0"/>
        <v>0.23471021784286633</v>
      </c>
    </row>
    <row r="48" spans="1:20" x14ac:dyDescent="0.2">
      <c r="A48" s="10">
        <v>6</v>
      </c>
      <c r="B48" s="14">
        <f t="shared" ca="1" si="2"/>
        <v>5.098745989283012</v>
      </c>
      <c r="E48" s="21">
        <f ca="1">E47</f>
        <v>0.57989455624005082</v>
      </c>
      <c r="F48" s="10">
        <f>1.1*_xlfn.NORM.DIST($B$36,$B$36,$B$37,FALSE)</f>
        <v>0.29255767229438395</v>
      </c>
      <c r="H48" s="24">
        <v>12</v>
      </c>
      <c r="I48" s="16">
        <f t="shared" si="1"/>
        <v>1.625</v>
      </c>
      <c r="J48" s="16">
        <f t="shared" si="0"/>
        <v>0.25777874453523281</v>
      </c>
      <c r="M48" s="19" t="s">
        <v>58</v>
      </c>
      <c r="N48" s="19"/>
      <c r="O48" s="19"/>
      <c r="P48" s="19"/>
      <c r="Q48" s="19"/>
      <c r="R48" s="19"/>
      <c r="S48" s="19"/>
      <c r="T48" s="19"/>
    </row>
    <row r="49" spans="1:13" x14ac:dyDescent="0.2">
      <c r="A49" s="10">
        <v>7</v>
      </c>
      <c r="B49" s="14">
        <f t="shared" ca="1" si="2"/>
        <v>0.3176410511142933</v>
      </c>
      <c r="H49" s="25">
        <v>13</v>
      </c>
      <c r="I49" s="23">
        <f t="shared" si="1"/>
        <v>2</v>
      </c>
      <c r="J49" s="23">
        <f t="shared" si="0"/>
        <v>0.26596152026762176</v>
      </c>
    </row>
    <row r="50" spans="1:13" x14ac:dyDescent="0.2">
      <c r="A50" s="10">
        <v>8</v>
      </c>
      <c r="B50" s="14">
        <f t="shared" ca="1" si="2"/>
        <v>2.7014621124270675</v>
      </c>
      <c r="E50" s="7" t="str">
        <f>D17</f>
        <v>Правая граница</v>
      </c>
      <c r="H50" s="24">
        <v>14</v>
      </c>
      <c r="I50" s="16">
        <f t="shared" si="1"/>
        <v>2.375</v>
      </c>
      <c r="J50" s="16">
        <f t="shared" si="0"/>
        <v>0.25777874453523281</v>
      </c>
      <c r="M50" s="7" t="s">
        <v>45</v>
      </c>
    </row>
    <row r="51" spans="1:13" x14ac:dyDescent="0.2">
      <c r="A51" s="10">
        <v>9</v>
      </c>
      <c r="B51" s="14">
        <f t="shared" ca="1" si="2"/>
        <v>2.6252514064775996</v>
      </c>
      <c r="E51" s="10" t="s">
        <v>19</v>
      </c>
      <c r="F51" s="10" t="s">
        <v>20</v>
      </c>
      <c r="H51" s="24">
        <v>15</v>
      </c>
      <c r="I51" s="16">
        <f t="shared" si="1"/>
        <v>2.75</v>
      </c>
      <c r="J51" s="16">
        <f t="shared" si="0"/>
        <v>0.23471021784286633</v>
      </c>
      <c r="M51" s="36" t="s">
        <v>38</v>
      </c>
    </row>
    <row r="52" spans="1:13" x14ac:dyDescent="0.2">
      <c r="A52" s="10">
        <v>10</v>
      </c>
      <c r="B52" s="14">
        <f t="shared" ca="1" si="2"/>
        <v>3.2060958957428061</v>
      </c>
      <c r="E52" s="21">
        <f ca="1">D18</f>
        <v>3.4201054437599492</v>
      </c>
      <c r="F52" s="10">
        <v>0</v>
      </c>
      <c r="H52" s="24">
        <v>16</v>
      </c>
      <c r="I52" s="16">
        <f t="shared" si="1"/>
        <v>3.125</v>
      </c>
      <c r="J52" s="16">
        <f t="shared" si="0"/>
        <v>0.20075828810320295</v>
      </c>
      <c r="M52" s="21">
        <f ca="1">2*MIN(_xlfn.Z.TEST(B43:B52,B9),1-_xlfn.Z.TEST(B43:B52,B9))</f>
        <v>0.6254088413885821</v>
      </c>
    </row>
    <row r="53" spans="1:13" x14ac:dyDescent="0.2">
      <c r="E53" s="21">
        <f ca="1">E52</f>
        <v>3.4201054437599492</v>
      </c>
      <c r="F53" s="10">
        <f>1.1*_xlfn.NORM.DIST($B$36,$B$36,$B$37,FALSE)</f>
        <v>0.29255767229438395</v>
      </c>
      <c r="H53" s="24">
        <v>17</v>
      </c>
      <c r="I53" s="16">
        <f t="shared" si="1"/>
        <v>3.5</v>
      </c>
      <c r="J53" s="16">
        <f t="shared" si="0"/>
        <v>0.1613138163460956</v>
      </c>
      <c r="M53" s="47" t="b">
        <f ca="1">M52&lt;B6</f>
        <v>0</v>
      </c>
    </row>
    <row r="54" spans="1:13" x14ac:dyDescent="0.2">
      <c r="H54" s="24">
        <v>18</v>
      </c>
      <c r="I54" s="16">
        <f t="shared" si="1"/>
        <v>3.875</v>
      </c>
      <c r="J54" s="16">
        <f t="shared" si="0"/>
        <v>0.12176605692601461</v>
      </c>
    </row>
    <row r="55" spans="1:13" x14ac:dyDescent="0.2">
      <c r="H55" s="24">
        <v>19</v>
      </c>
      <c r="I55" s="16">
        <f t="shared" si="1"/>
        <v>4.25</v>
      </c>
      <c r="J55" s="16">
        <f t="shared" si="0"/>
        <v>8.6345063777261158E-2</v>
      </c>
    </row>
    <row r="56" spans="1:13" x14ac:dyDescent="0.2">
      <c r="H56" s="24">
        <v>20</v>
      </c>
      <c r="I56" s="16">
        <f t="shared" si="1"/>
        <v>4.625</v>
      </c>
      <c r="J56" s="16">
        <f t="shared" si="0"/>
        <v>5.7518212551007676E-2</v>
      </c>
    </row>
    <row r="57" spans="1:13" x14ac:dyDescent="0.2">
      <c r="H57" s="24">
        <v>21</v>
      </c>
      <c r="I57" s="16">
        <f t="shared" si="1"/>
        <v>5</v>
      </c>
      <c r="J57" s="16">
        <f t="shared" si="0"/>
        <v>3.5993977675458706E-2</v>
      </c>
    </row>
    <row r="58" spans="1:13" x14ac:dyDescent="0.2">
      <c r="H58" s="24">
        <v>22</v>
      </c>
      <c r="I58" s="16">
        <f t="shared" si="1"/>
        <v>5.375</v>
      </c>
      <c r="J58" s="16">
        <f t="shared" si="0"/>
        <v>2.1159767890444946E-2</v>
      </c>
    </row>
    <row r="59" spans="1:13" x14ac:dyDescent="0.2">
      <c r="H59" s="24">
        <v>23</v>
      </c>
      <c r="I59" s="16">
        <f t="shared" si="1"/>
        <v>5.75</v>
      </c>
      <c r="J59" s="16">
        <f t="shared" si="0"/>
        <v>1.1685533662379026E-2</v>
      </c>
    </row>
    <row r="60" spans="1:13" x14ac:dyDescent="0.2">
      <c r="H60" s="24">
        <v>24</v>
      </c>
      <c r="I60" s="16">
        <f t="shared" si="1"/>
        <v>6.125</v>
      </c>
      <c r="J60" s="16">
        <f t="shared" si="0"/>
        <v>6.0623750010607019E-3</v>
      </c>
    </row>
    <row r="61" spans="1:13" x14ac:dyDescent="0.2">
      <c r="H61" s="24">
        <v>25</v>
      </c>
      <c r="I61" s="16">
        <f t="shared" si="1"/>
        <v>6.5</v>
      </c>
      <c r="J61" s="16">
        <f t="shared" si="0"/>
        <v>2.9545656079586714E-3</v>
      </c>
    </row>
  </sheetData>
  <conditionalFormatting sqref="A28">
    <cfRule type="expression" dxfId="3" priority="4">
      <formula>A28=FALSE</formula>
    </cfRule>
  </conditionalFormatting>
  <conditionalFormatting sqref="A29">
    <cfRule type="expression" dxfId="2" priority="3">
      <formula>A29=FALSE</formula>
    </cfRule>
  </conditionalFormatting>
  <conditionalFormatting sqref="A30">
    <cfRule type="expression" dxfId="1" priority="2">
      <formula>A30=FALSE</formula>
    </cfRule>
  </conditionalFormatting>
  <conditionalFormatting sqref="M53">
    <cfRule type="expression" dxfId="0" priority="1">
      <formula>M53=FALSE</formula>
    </cfRule>
  </conditionalFormatting>
  <hyperlinks>
    <hyperlink ref="A1:G1" r:id="rId1" display="Файл скачан с сайта excel2.ru &gt;&gt;&gt;"/>
    <hyperlink ref="A2" r:id="rId2"/>
    <hyperlink ref="Q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4" customWidth="1"/>
    <col min="2" max="16384" width="9.140625" style="4" hidden="1"/>
  </cols>
  <sheetData>
    <row r="1" spans="1:7" ht="36.75" customHeight="1" x14ac:dyDescent="0.25">
      <c r="A1" s="55" t="s">
        <v>2</v>
      </c>
      <c r="B1" s="55"/>
      <c r="C1" s="55"/>
      <c r="D1" s="55"/>
      <c r="E1" s="55"/>
      <c r="F1" s="55"/>
      <c r="G1" s="55"/>
    </row>
    <row r="2" spans="1:7" ht="107.25" customHeight="1" x14ac:dyDescent="0.25">
      <c r="A2" s="5" t="s">
        <v>3</v>
      </c>
    </row>
    <row r="3" spans="1:7" ht="105" customHeight="1" x14ac:dyDescent="0.25">
      <c r="A3" s="5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Сигма не известна</vt:lpstr>
      <vt:lpstr>EXCEL2.RU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2025-01-01T10:40:04Z</dcterms:modified>
</cp:coreProperties>
</file>