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420" windowWidth="18795" windowHeight="11640" tabRatio="838"/>
  </bookViews>
  <sheets>
    <sheet name="Сигма неизвестна" sheetId="17" r:id="rId1"/>
    <sheet name="Пакет анализа" sheetId="18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  <definedName name="solver_eng" localSheetId="1" hidden="1">1</definedName>
    <definedName name="solver_eng" localSheetId="0" hidden="1">1</definedName>
    <definedName name="solver_neg" localSheetId="1" hidden="1">1</definedName>
    <definedName name="solver_neg" localSheetId="0" hidden="1">1</definedName>
    <definedName name="solver_num" localSheetId="1" hidden="1">0</definedName>
    <definedName name="solver_num" localSheetId="0" hidden="1">0</definedName>
    <definedName name="solver_opt" localSheetId="1" hidden="1">'Пакет анализа'!#REF!</definedName>
    <definedName name="solver_opt" localSheetId="0" hidden="1">'Сигма неизвестна'!#REF!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I5" i="17" l="1"/>
  <c r="C12" i="18" l="1"/>
  <c r="B12" i="18"/>
  <c r="A3" i="18"/>
  <c r="B6" i="17"/>
  <c r="C36" i="17" l="1"/>
  <c r="B23" i="18" l="1"/>
  <c r="B22" i="18"/>
  <c r="B21" i="18"/>
  <c r="B10" i="18" l="1"/>
  <c r="C10" i="18"/>
  <c r="D15" i="18" l="1"/>
  <c r="C15" i="18"/>
  <c r="B15" i="18"/>
  <c r="B11" i="18"/>
  <c r="C11" i="18"/>
  <c r="B18" i="18"/>
  <c r="E53" i="17"/>
  <c r="E48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E40" i="17"/>
  <c r="E38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39" i="17"/>
  <c r="B23" i="17"/>
  <c r="A15" i="18" l="1"/>
  <c r="E15" i="18" s="1"/>
  <c r="D24" i="17"/>
  <c r="D23" i="17"/>
  <c r="B13" i="17"/>
  <c r="C12" i="17"/>
  <c r="C13" i="17"/>
  <c r="B12" i="17"/>
  <c r="B22" i="17"/>
  <c r="C11" i="17"/>
  <c r="B11" i="17"/>
  <c r="C22" i="18" l="1"/>
  <c r="E22" i="18" s="1"/>
  <c r="C23" i="18"/>
  <c r="E23" i="18" s="1"/>
  <c r="C21" i="18"/>
  <c r="E21" i="18" s="1"/>
  <c r="C18" i="17"/>
  <c r="C19" i="17"/>
  <c r="C16" i="17"/>
  <c r="C17" i="17"/>
  <c r="B16" i="17"/>
  <c r="D22" i="18"/>
  <c r="F22" i="18" s="1"/>
  <c r="D21" i="18"/>
  <c r="F21" i="18" s="1"/>
  <c r="D23" i="18"/>
  <c r="F23" i="18" s="1"/>
  <c r="A16" i="17"/>
  <c r="B8" i="17"/>
  <c r="F16" i="17" l="1"/>
  <c r="G16" i="17"/>
  <c r="D16" i="17"/>
  <c r="E45" i="17"/>
  <c r="E46" i="17" s="1"/>
  <c r="E43" i="17"/>
  <c r="D22" i="17" l="1"/>
  <c r="A26" i="17"/>
  <c r="E55" i="17"/>
  <c r="E56" i="17" s="1"/>
  <c r="E50" i="17" l="1"/>
  <c r="E51" i="17" s="1"/>
  <c r="E41" i="17"/>
  <c r="A28" i="17" l="1"/>
  <c r="A27" i="17" l="1"/>
  <c r="B30" i="17"/>
</calcChain>
</file>

<file path=xl/sharedStrings.xml><?xml version="1.0" encoding="utf-8"?>
<sst xmlns="http://schemas.openxmlformats.org/spreadsheetml/2006/main" count="108" uniqueCount="72">
  <si>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</si>
  <si>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</si>
  <si>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</si>
  <si>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</si>
  <si>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</si>
  <si>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</si>
  <si>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Параметр</t>
  </si>
  <si>
    <t>Для графика</t>
  </si>
  <si>
    <t>№ испытания</t>
  </si>
  <si>
    <t>Двусторонний доверительный интервал</t>
  </si>
  <si>
    <t>Левая граница</t>
  </si>
  <si>
    <t>Правая граница</t>
  </si>
  <si>
    <t>x</t>
  </si>
  <si>
    <t>y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</si>
  <si>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</si>
  <si>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r>
      <t>Уровень доверия 1-</t>
    </r>
    <r>
      <rPr>
        <i/>
        <sz val="10"/>
        <rFont val="Calibri"/>
        <family val="2"/>
        <charset val="204"/>
        <scheme val="minor"/>
      </rPr>
      <t>a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</si>
  <si>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0</t>
    </r>
    <r>
      <rPr>
        <sz val="10"/>
        <rFont val="Calibri"/>
        <family val="2"/>
        <charset val="204"/>
        <scheme val="minor"/>
      </rPr>
      <t>: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</si>
  <si>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>:</t>
    </r>
  </si>
  <si>
    <t>Среднее</t>
  </si>
  <si>
    <t>Вывод:</t>
  </si>
  <si>
    <t>P-значение</t>
  </si>
  <si>
    <t>Проверка через доверительный интервал</t>
  </si>
  <si>
    <r>
      <t>Отклонить Н</t>
    </r>
    <r>
      <rPr>
        <b/>
        <vertAlign val="subscript"/>
        <sz val="10"/>
        <rFont val="Calibri"/>
        <family val="2"/>
        <charset val="204"/>
        <scheme val="minor"/>
      </rPr>
      <t>0</t>
    </r>
    <r>
      <rPr>
        <b/>
        <sz val="10"/>
        <rFont val="Calibri"/>
        <family val="2"/>
        <charset val="204"/>
        <scheme val="minor"/>
      </rPr>
      <t>?</t>
    </r>
  </si>
  <si>
    <t>Гипотеза</t>
  </si>
  <si>
    <t>Выражение</t>
  </si>
  <si>
    <t>Результат Z-теста</t>
  </si>
  <si>
    <r>
      <t xml:space="preserve">Сравнение P-значения с Уровнем значимости </t>
    </r>
    <r>
      <rPr>
        <i/>
        <sz val="10"/>
        <rFont val="Calibri"/>
        <family val="2"/>
        <charset val="204"/>
        <scheme val="minor"/>
      </rPr>
      <t>а</t>
    </r>
  </si>
  <si>
    <t>Распределение1</t>
  </si>
  <si>
    <t>Распределение2</t>
  </si>
  <si>
    <t>мю1-мю2</t>
  </si>
  <si>
    <t>гипотетическая разница средних (предположение)</t>
  </si>
  <si>
    <t>Значения выборки2</t>
  </si>
  <si>
    <t>Значения выборки1</t>
  </si>
  <si>
    <t>Разница средних значений выборок</t>
  </si>
  <si>
    <t>Двусторонняя гипотеза</t>
  </si>
  <si>
    <t>Наблюдения</t>
  </si>
  <si>
    <t>Гипотетическая разность средних</t>
  </si>
  <si>
    <t>Дисперсия</t>
  </si>
  <si>
    <t>гипотетическая разница средних</t>
  </si>
  <si>
    <t>Использование надстройки Пакет анализа</t>
  </si>
  <si>
    <t>Двухсторонняя гипотеза</t>
  </si>
  <si>
    <t>Односторонняя гипотеза</t>
  </si>
  <si>
    <t>Гипотезы</t>
  </si>
  <si>
    <t>Альтернативные гипотезы</t>
  </si>
  <si>
    <t>Выборка1</t>
  </si>
  <si>
    <t>Выборка2</t>
  </si>
  <si>
    <r>
      <t xml:space="preserve">Сравнение P-значения с Уровнем значимости </t>
    </r>
    <r>
      <rPr>
        <b/>
        <i/>
        <sz val="10"/>
        <rFont val="Calibri"/>
        <family val="2"/>
        <charset val="204"/>
        <scheme val="minor"/>
      </rPr>
      <t>а</t>
    </r>
  </si>
  <si>
    <t>Вывод</t>
  </si>
  <si>
    <t>Выборки делаются из нормального распределения</t>
  </si>
  <si>
    <t>Вид гипотезы</t>
  </si>
  <si>
    <t>Двухвыборочный t-тест для средних (с одинаковыми дисперсиями)</t>
  </si>
  <si>
    <t>используется только для генерации значений выборки, в задаче считается неизвестным</t>
  </si>
  <si>
    <t>Точечная оценка среднего Хср</t>
  </si>
  <si>
    <t>Размер выборки n</t>
  </si>
  <si>
    <r>
      <t>Точечная оценка дисперсии s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</si>
  <si>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Значение t-статистики: t</t>
    </r>
    <r>
      <rPr>
        <b/>
        <vertAlign val="subscript"/>
        <sz val="10"/>
        <rFont val="Calibri"/>
        <family val="2"/>
        <charset val="204"/>
        <scheme val="minor"/>
      </rPr>
      <t>0</t>
    </r>
  </si>
  <si>
    <t>используется только для генерации значений выборки, в задаче считается неизвестным, д.б. равны</t>
  </si>
  <si>
    <r>
      <t>Объединенная оценка дисперсии s</t>
    </r>
    <r>
      <rPr>
        <vertAlign val="subscript"/>
        <sz val="10"/>
        <rFont val="Calibri"/>
        <family val="2"/>
        <charset val="204"/>
        <scheme val="minor"/>
      </rPr>
      <t>p</t>
    </r>
    <r>
      <rPr>
        <sz val="10"/>
        <rFont val="Calibri"/>
        <family val="2"/>
        <charset val="204"/>
        <scheme val="minor"/>
      </rPr>
      <t xml:space="preserve"> ^2</t>
    </r>
  </si>
  <si>
    <t>только для нулевой гипотезы мю1=мю2 (мю1-мю2=0)</t>
  </si>
  <si>
    <t>Результат t-теста</t>
  </si>
  <si>
    <t>Двухвыборочный t-тест с одинаковыми дисперсиями</t>
  </si>
  <si>
    <t>Объединенная дисперсия</t>
  </si>
  <si>
    <t>df</t>
  </si>
  <si>
    <t>t-статистика</t>
  </si>
  <si>
    <t>P(T&lt;=t) одностороннее</t>
  </si>
  <si>
    <t>t критическое одностороннее</t>
  </si>
  <si>
    <t>P(T&lt;=t) двухстороннее</t>
  </si>
  <si>
    <t>t критическое двухстороннее</t>
  </si>
  <si>
    <t>Новые значения выборки генерируются при нажатии клавиши F9 или изменении данных на листе (см. ячейку В39)</t>
  </si>
  <si>
    <r>
      <t xml:space="preserve">Верхний </t>
    </r>
    <r>
      <rPr>
        <i/>
        <sz val="8"/>
        <rFont val="Calibri"/>
        <family val="2"/>
        <charset val="204"/>
        <scheme val="minor"/>
      </rPr>
      <t>a/2-</t>
    </r>
    <r>
      <rPr>
        <sz val="8"/>
        <rFont val="Calibri"/>
        <family val="2"/>
        <charset val="204"/>
        <scheme val="minor"/>
      </rPr>
      <t>квантиль t-распределения с n1+n2-2 степенями свободы</t>
    </r>
  </si>
  <si>
    <r>
      <t xml:space="preserve">Верхний </t>
    </r>
    <r>
      <rPr>
        <i/>
        <sz val="8"/>
        <rFont val="Calibri"/>
        <family val="2"/>
        <charset val="204"/>
        <scheme val="minor"/>
      </rPr>
      <t>a-</t>
    </r>
    <r>
      <rPr>
        <sz val="8"/>
        <rFont val="Calibri"/>
        <family val="2"/>
        <charset val="204"/>
        <scheme val="minor"/>
      </rPr>
      <t>квантиль t-распределения с n1+n2-2 степенями свободы</t>
    </r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</si>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</sst>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0.0000"/>
    <numFmt numFmtId="166" formatCode="0.000"/>
    <numFmt numFmtId="167" formatCode="0.0%"/>
    <numFmt numFmtId="168" formatCode="0.000%"/>
    <numFmt numFmtId="169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vertAlign val="subscript"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5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1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0" xfId="1" applyNumberFormat="1" applyFont="1"/>
    <xf numFmtId="165" fontId="13" fillId="0" borderId="1" xfId="1" applyNumberFormat="1" applyFont="1" applyBorder="1"/>
    <xf numFmtId="0" fontId="13" fillId="0" borderId="0" xfId="1" applyFont="1" applyBorder="1"/>
    <xf numFmtId="1" fontId="13" fillId="0" borderId="0" xfId="1" applyNumberFormat="1" applyFont="1"/>
    <xf numFmtId="0" fontId="10" fillId="0" borderId="0" xfId="1" applyFont="1" applyBorder="1"/>
    <xf numFmtId="0" fontId="10" fillId="6" borderId="0" xfId="1" applyFont="1" applyFill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0" fontId="16" fillId="6" borderId="0" xfId="0" applyFont="1" applyFill="1" applyAlignment="1">
      <alignment vertical="center"/>
    </xf>
    <xf numFmtId="166" fontId="13" fillId="7" borderId="1" xfId="1" applyNumberFormat="1" applyFont="1" applyFill="1" applyBorder="1"/>
    <xf numFmtId="0" fontId="13" fillId="0" borderId="1" xfId="1" applyFont="1" applyBorder="1" applyAlignment="1">
      <alignment vertical="top" wrapText="1"/>
    </xf>
    <xf numFmtId="9" fontId="13" fillId="0" borderId="1" xfId="1" applyNumberFormat="1" applyFont="1" applyFill="1" applyBorder="1"/>
    <xf numFmtId="0" fontId="11" fillId="6" borderId="0" xfId="1" applyFont="1" applyFill="1"/>
    <xf numFmtId="0" fontId="14" fillId="0" borderId="0" xfId="1" applyFont="1"/>
    <xf numFmtId="166" fontId="13" fillId="0" borderId="1" xfId="1" applyNumberFormat="1" applyFont="1" applyBorder="1" applyAlignment="1">
      <alignment vertical="top"/>
    </xf>
    <xf numFmtId="0" fontId="10" fillId="0" borderId="0" xfId="1" applyFont="1" applyAlignment="1">
      <alignment horizontal="right"/>
    </xf>
    <xf numFmtId="166" fontId="13" fillId="0" borderId="0" xfId="1" applyNumberFormat="1" applyFont="1"/>
    <xf numFmtId="0" fontId="18" fillId="8" borderId="1" xfId="1" applyFont="1" applyFill="1" applyBorder="1"/>
    <xf numFmtId="167" fontId="13" fillId="5" borderId="1" xfId="1" applyNumberFormat="1" applyFont="1" applyFill="1" applyBorder="1"/>
    <xf numFmtId="0" fontId="13" fillId="0" borderId="1" xfId="1" applyFont="1" applyBorder="1" applyAlignment="1">
      <alignment horizontal="right"/>
    </xf>
    <xf numFmtId="9" fontId="13" fillId="0" borderId="0" xfId="1" applyNumberFormat="1" applyFont="1"/>
    <xf numFmtId="168" fontId="13" fillId="0" borderId="0" xfId="1" applyNumberFormat="1" applyFont="1"/>
    <xf numFmtId="0" fontId="10" fillId="0" borderId="0" xfId="1" applyFont="1"/>
    <xf numFmtId="0" fontId="20" fillId="0" borderId="0" xfId="1" applyFont="1"/>
    <xf numFmtId="0" fontId="21" fillId="0" borderId="0" xfId="1" applyFont="1"/>
    <xf numFmtId="0" fontId="0" fillId="0" borderId="0" xfId="0" applyFill="1" applyBorder="1" applyAlignment="1"/>
    <xf numFmtId="0" fontId="0" fillId="0" borderId="2" xfId="0" applyFill="1" applyBorder="1" applyAlignment="1"/>
    <xf numFmtId="0" fontId="22" fillId="0" borderId="3" xfId="0" applyFont="1" applyFill="1" applyBorder="1" applyAlignment="1">
      <alignment horizontal="center"/>
    </xf>
    <xf numFmtId="0" fontId="13" fillId="0" borderId="0" xfId="1" applyFont="1" applyBorder="1" applyAlignment="1">
      <alignment horizontal="right"/>
    </xf>
    <xf numFmtId="0" fontId="10" fillId="0" borderId="1" xfId="1" applyFont="1" applyBorder="1" applyAlignment="1">
      <alignment vertical="top" wrapText="1"/>
    </xf>
    <xf numFmtId="0" fontId="10" fillId="6" borderId="1" xfId="1" applyFont="1" applyFill="1" applyBorder="1" applyAlignment="1">
      <alignment vertical="top" wrapText="1"/>
    </xf>
    <xf numFmtId="166" fontId="13" fillId="6" borderId="1" xfId="1" applyNumberFormat="1" applyFont="1" applyFill="1" applyBorder="1"/>
    <xf numFmtId="0" fontId="13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4" fillId="0" borderId="1" xfId="1" applyFont="1" applyBorder="1"/>
    <xf numFmtId="0" fontId="25" fillId="0" borderId="1" xfId="1" applyFont="1" applyBorder="1" applyAlignment="1">
      <alignment wrapText="1"/>
    </xf>
    <xf numFmtId="0" fontId="13" fillId="9" borderId="1" xfId="1" applyFont="1" applyFill="1" applyBorder="1"/>
    <xf numFmtId="166" fontId="13" fillId="8" borderId="1" xfId="1" applyNumberFormat="1" applyFont="1" applyFill="1" applyBorder="1"/>
    <xf numFmtId="169" fontId="13" fillId="6" borderId="1" xfId="1" applyNumberFormat="1" applyFont="1" applyFill="1" applyBorder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4">
    <dxf>
      <font>
        <b val="0"/>
        <i val="0"/>
        <color theme="1"/>
      </font>
      <fill>
        <patternFill>
          <bgColor theme="6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 val="0"/>
        <i val="0"/>
        <color theme="1"/>
      </font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'Сигма неизвестна'!$I$5</c:f>
          <c:strCache>
            <c:ptCount val="1"/>
            <c:pt idx="0">
              <c:v>Двухвыборочный t-тест для средних (c одинаковыми дисперсиями). Доверительный интервал. Уровень значимости 5,0%</c:v>
            </c:pt>
          </c:strCache>
        </c:strRef>
      </c:tx>
      <c:layout/>
      <c:overlay val="0"/>
      <c:txPr>
        <a:bodyPr/>
        <a:lstStyle/>
        <a:p>
          <a:pPr>
            <a:defRPr sz="12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2796807041848668E-2"/>
          <c:y val="0.34260168971415889"/>
          <c:w val="0.89503838052559404"/>
          <c:h val="0.45562972538880397"/>
        </c:manualLayout>
      </c:layout>
      <c:scatterChart>
        <c:scatterStyle val="lineMarker"/>
        <c:varyColors val="0"/>
        <c:ser>
          <c:idx val="2"/>
          <c:order val="0"/>
          <c:tx>
            <c:strRef>
              <c:f>'Сигма неизвестна'!$E$48</c:f>
              <c:strCache>
                <c:ptCount val="1"/>
                <c:pt idx="0">
                  <c:v>Левая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неизвестна'!$E$50:$E$51</c:f>
              <c:numCache>
                <c:formatCode>0.000</c:formatCode>
                <c:ptCount val="2"/>
                <c:pt idx="0">
                  <c:v>-2.933393742351889</c:v>
                </c:pt>
                <c:pt idx="1">
                  <c:v>-2.933393742351889</c:v>
                </c:pt>
              </c:numCache>
            </c:numRef>
          </c:xVal>
          <c:yVal>
            <c:numRef>
              <c:f>'Сигма неизвестна'!$F$50:$F$51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CA-4676-BC50-79BAC48849C2}"/>
            </c:ext>
          </c:extLst>
        </c:ser>
        <c:ser>
          <c:idx val="1"/>
          <c:order val="1"/>
          <c:tx>
            <c:strRef>
              <c:f>'Сигма неизвестна'!$E$38</c:f>
              <c:strCache>
                <c:ptCount val="1"/>
                <c:pt idx="0">
                  <c:v>мю1-мю2=0,000</c:v>
                </c:pt>
              </c:strCache>
            </c:strRef>
          </c:tx>
          <c:spPr>
            <a:ln w="381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A-4676-BC50-79BAC4884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'Сигма неизвестна'!$E$40:$E$41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'Сигма неизвестна'!$F$40:$F$41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CA-4676-BC50-79BAC48849C2}"/>
            </c:ext>
          </c:extLst>
        </c:ser>
        <c:ser>
          <c:idx val="3"/>
          <c:order val="2"/>
          <c:tx>
            <c:strRef>
              <c:f>'Сигма неизвестна'!$E$53</c:f>
              <c:strCache>
                <c:ptCount val="1"/>
                <c:pt idx="0">
                  <c:v>Правая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неизвестна'!$E$55:$E$56</c:f>
              <c:numCache>
                <c:formatCode>0.000</c:formatCode>
                <c:ptCount val="2"/>
                <c:pt idx="0">
                  <c:v>5.0454529327274784</c:v>
                </c:pt>
                <c:pt idx="1">
                  <c:v>5.0454529327274784</c:v>
                </c:pt>
              </c:numCache>
            </c:numRef>
          </c:xVal>
          <c:yVal>
            <c:numRef>
              <c:f>'Сигма неизвестна'!$F$55:$F$56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CA-4676-BC50-79BAC48849C2}"/>
            </c:ext>
          </c:extLst>
        </c:ser>
        <c:ser>
          <c:idx val="4"/>
          <c:order val="3"/>
          <c:tx>
            <c:strRef>
              <c:f>'Сигма неизвестна'!$E$43</c:f>
              <c:strCache>
                <c:ptCount val="1"/>
                <c:pt idx="0">
                  <c:v>Хср1-Хср2=1,056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CA-4676-BC50-79BAC48849C2}"/>
                </c:ext>
              </c:extLst>
            </c:dLbl>
            <c:dLbl>
              <c:idx val="1"/>
              <c:layout>
                <c:manualLayout>
                  <c:x val="-1.1640349265138985E-2"/>
                  <c:y val="5.609900002169150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CA-4676-BC50-79BAC4884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'Сигма неизвестна'!$E$45:$E$46</c:f>
              <c:numCache>
                <c:formatCode>0.000</c:formatCode>
                <c:ptCount val="2"/>
                <c:pt idx="0">
                  <c:v>1.0560295951877947</c:v>
                </c:pt>
                <c:pt idx="1">
                  <c:v>1.0560295951877947</c:v>
                </c:pt>
              </c:numCache>
            </c:numRef>
          </c:xVal>
          <c:yVal>
            <c:numRef>
              <c:f>'Сигма неизвестна'!$F$45:$F$46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CA-4676-BC50-79BAC4884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34976"/>
        <c:axId val="133153536"/>
      </c:scatterChart>
      <c:valAx>
        <c:axId val="1331349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5.1381369070338124E-3"/>
              <c:y val="2.230537298540205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33153536"/>
        <c:crosses val="autoZero"/>
        <c:crossBetween val="midCat"/>
      </c:valAx>
      <c:valAx>
        <c:axId val="133153536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33134976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2.5547780858656673E-2"/>
          <c:y val="0.86633348517385744"/>
          <c:w val="0.96055926425504023"/>
          <c:h val="0.117537580529706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161924</xdr:rowOff>
    </xdr:from>
    <xdr:to>
      <xdr:col>16</xdr:col>
      <xdr:colOff>0</xdr:colOff>
      <xdr:row>20</xdr:row>
      <xdr:rowOff>161924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171450</xdr:rowOff>
    </xdr:from>
    <xdr:to>
      <xdr:col>12</xdr:col>
      <xdr:colOff>0</xdr:colOff>
      <xdr:row>8</xdr:row>
      <xdr:rowOff>85725</xdr:rowOff>
    </xdr:to>
    <xdr:sp macro="" textlink="$B$30">
      <xdr:nvSpPr>
        <xdr:cNvPr id="2" name="TextBox 1"/>
        <xdr:cNvSpPr txBox="1"/>
      </xdr:nvSpPr>
      <xdr:spPr>
        <a:xfrm>
          <a:off x="6229350" y="1790700"/>
          <a:ext cx="24098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63740BA-A672-4730-8EBE-34DDFEF1B26D}" type="TxLink">
            <a:rPr lang="ru-RU" sz="1100" b="1" i="1"/>
            <a:pPr/>
            <a:t>Нет оснований для отклонения Н0</a:t>
          </a:fld>
          <a:endParaRPr lang="ru-RU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vuhvyborochnyy-t-test-s-odinakovymi-dispersiyam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vuhvyborochnyy-t-test-s-odinakovymi-dispersiyam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workbookViewId="0">
      <selection activeCell="P2" sqref="P2"/>
    </sheetView>
  </sheetViews>
  <sheetFormatPr defaultRowHeight="12.75" x14ac:dyDescent="0.2"/>
  <cols>
    <col min="1" max="1" width="16.85546875" style="7" customWidth="1"/>
    <col min="2" max="2" width="17.140625" style="7" customWidth="1"/>
    <col min="3" max="3" width="14.85546875" style="7" customWidth="1"/>
    <col min="4" max="4" width="12.5703125" style="7" customWidth="1"/>
    <col min="5" max="5" width="8" style="7" customWidth="1"/>
    <col min="6" max="6" width="10.140625" style="7" customWidth="1"/>
    <col min="7" max="7" width="10" style="7" bestFit="1" customWidth="1"/>
    <col min="8" max="8" width="3.85546875" style="7" customWidth="1"/>
    <col min="9" max="9" width="12.140625" style="7" bestFit="1" customWidth="1"/>
    <col min="10" max="10" width="10.7109375" style="7" customWidth="1"/>
    <col min="11" max="11" width="3.7109375" style="7" customWidth="1"/>
    <col min="12" max="12" width="9.5703125" style="7" bestFit="1" customWidth="1"/>
    <col min="13" max="13" width="10.5703125" style="7" bestFit="1" customWidth="1"/>
    <col min="14" max="14" width="11.7109375" style="7" bestFit="1" customWidth="1"/>
    <col min="15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6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 t="s">
        <v>71</v>
      </c>
    </row>
    <row r="3" spans="1:16" ht="18.75" x14ac:dyDescent="0.2">
      <c r="A3" s="1" t="s">
        <v>50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">
      <c r="A4" s="21" t="s">
        <v>34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">
      <c r="I5" s="7" t="str">
        <f>"Двухвыборочный t-тест для средних (c одинаковыми дисперсиями). Доверительный интервал. Уровень значимости "&amp;TEXT(B7,"0,0%")</f>
        <v>Двухвыборочный t-тест для средних (c одинаковыми дисперсиями). Доверительный интервал. Уровень значимости 5,0%</v>
      </c>
    </row>
    <row r="6" spans="1:16" x14ac:dyDescent="0.2">
      <c r="A6" s="10" t="s">
        <v>29</v>
      </c>
      <c r="B6" s="10">
        <f>B35-C35</f>
        <v>0</v>
      </c>
      <c r="C6" s="7" t="s">
        <v>30</v>
      </c>
    </row>
    <row r="7" spans="1:16" ht="25.5" x14ac:dyDescent="0.2">
      <c r="A7" s="12" t="s">
        <v>14</v>
      </c>
      <c r="B7" s="31">
        <v>0.05</v>
      </c>
      <c r="L7" s="16"/>
      <c r="M7" s="16"/>
      <c r="N7" s="16"/>
    </row>
    <row r="8" spans="1:16" ht="25.5" x14ac:dyDescent="0.2">
      <c r="A8" s="12" t="s">
        <v>15</v>
      </c>
      <c r="B8" s="24">
        <f>1-B7</f>
        <v>0.95</v>
      </c>
      <c r="L8" s="16"/>
      <c r="M8" s="16"/>
      <c r="N8" s="16"/>
    </row>
    <row r="9" spans="1:16" x14ac:dyDescent="0.2">
      <c r="L9" s="16"/>
      <c r="M9" s="16"/>
      <c r="N9" s="16"/>
    </row>
    <row r="10" spans="1:16" x14ac:dyDescent="0.2">
      <c r="B10" s="9" t="s">
        <v>44</v>
      </c>
      <c r="C10" s="9" t="s">
        <v>45</v>
      </c>
      <c r="L10" s="16"/>
      <c r="M10" s="16"/>
      <c r="N10" s="16"/>
    </row>
    <row r="11" spans="1:16" x14ac:dyDescent="0.2">
      <c r="A11" s="12" t="s">
        <v>53</v>
      </c>
      <c r="B11" s="10">
        <f ca="1">COUNT(B39:B98)</f>
        <v>60</v>
      </c>
      <c r="C11" s="10">
        <f ca="1">COUNT(C39:C98)</f>
        <v>50</v>
      </c>
      <c r="L11" s="16"/>
      <c r="M11" s="16"/>
      <c r="N11" s="16"/>
    </row>
    <row r="12" spans="1:16" ht="25.5" x14ac:dyDescent="0.2">
      <c r="A12" s="12" t="s">
        <v>52</v>
      </c>
      <c r="B12" s="20">
        <f ca="1">AVERAGE($B$39:$B$98)</f>
        <v>100.15383461669397</v>
      </c>
      <c r="C12" s="20">
        <f ca="1">AVERAGE($C$39:$C$88)</f>
        <v>99.097805021506176</v>
      </c>
      <c r="L12" s="16"/>
      <c r="M12" s="16"/>
      <c r="N12" s="16"/>
    </row>
    <row r="13" spans="1:16" ht="27.75" x14ac:dyDescent="0.2">
      <c r="A13" s="12" t="s">
        <v>54</v>
      </c>
      <c r="B13" s="20">
        <f ca="1">_xlfn.VAR.S(B39:B98)</f>
        <v>122.8905610805259</v>
      </c>
      <c r="C13" s="20">
        <f ca="1">_xlfn.VAR.S(C39:C98)</f>
        <v>95.526482458952358</v>
      </c>
    </row>
    <row r="14" spans="1:16" x14ac:dyDescent="0.2">
      <c r="F14" s="35" t="s">
        <v>9</v>
      </c>
    </row>
    <row r="15" spans="1:16" ht="57" x14ac:dyDescent="0.25">
      <c r="A15" s="45" t="s">
        <v>33</v>
      </c>
      <c r="B15" s="12" t="s">
        <v>57</v>
      </c>
      <c r="C15" s="49" t="s">
        <v>69</v>
      </c>
      <c r="D15" s="43" t="s">
        <v>55</v>
      </c>
      <c r="F15" s="23" t="s">
        <v>10</v>
      </c>
      <c r="G15" s="23" t="s">
        <v>11</v>
      </c>
    </row>
    <row r="16" spans="1:16" x14ac:dyDescent="0.2">
      <c r="A16" s="20">
        <f ca="1">B12-C12</f>
        <v>1.0560295951877947</v>
      </c>
      <c r="B16" s="20">
        <f ca="1">((B11-1)*B13+(C11-1)*C13)/SUM(B11:C11,-2)</f>
        <v>110.47537726147864</v>
      </c>
      <c r="C16" s="27">
        <f ca="1">_xlfn.T.INV(1-B7/2,SUM(B11:C11,-2))</f>
        <v>1.982173483307728</v>
      </c>
      <c r="D16" s="44">
        <f ca="1">(A16-B6)/SQRT(B16*(1/B11+1/C11))</f>
        <v>0.52469584801204849</v>
      </c>
      <c r="F16" s="22">
        <f ca="1">$A$16-$C$16*SQRT($B$16*(1/B11+1/C11))</f>
        <v>-2.933393742351889</v>
      </c>
      <c r="G16" s="22">
        <f ca="1">$A$16+$C$16*SQRT($B$16*(1/B11+1/C11))</f>
        <v>5.0454529327274784</v>
      </c>
    </row>
    <row r="17" spans="1:14" x14ac:dyDescent="0.2">
      <c r="C17" s="20">
        <f ca="1">-_xlfn.T.INV(B7/2,SUM(B11:C11,-2))</f>
        <v>1.982173483307728</v>
      </c>
    </row>
    <row r="18" spans="1:14" x14ac:dyDescent="0.2">
      <c r="C18" s="20">
        <f ca="1">TINV(B7,SUM(B11:C11,-2))</f>
        <v>1.982173483307728</v>
      </c>
    </row>
    <row r="19" spans="1:14" x14ac:dyDescent="0.2">
      <c r="C19" s="20">
        <f ca="1">_xlfn.T.INV.2T(B7,SUM(B11:C11,-2))</f>
        <v>1.982173483307728</v>
      </c>
    </row>
    <row r="21" spans="1:14" x14ac:dyDescent="0.2">
      <c r="A21" s="9" t="s">
        <v>23</v>
      </c>
      <c r="B21" s="9" t="s">
        <v>24</v>
      </c>
      <c r="D21" s="43" t="s">
        <v>20</v>
      </c>
    </row>
    <row r="22" spans="1:14" ht="14.25" x14ac:dyDescent="0.25">
      <c r="A22" s="32" t="s">
        <v>16</v>
      </c>
      <c r="B22" s="10" t="str">
        <f>"мю1-мю2="&amp;B6</f>
        <v>мю1-мю2=0</v>
      </c>
      <c r="D22" s="44">
        <f ca="1">2*(1-_xlfn.T.DIST(ABS(D16),SUM(B11:C11,-2),TRUE))</f>
        <v>0.60087000646273792</v>
      </c>
      <c r="I22" s="36" t="s">
        <v>68</v>
      </c>
    </row>
    <row r="23" spans="1:14" ht="14.25" x14ac:dyDescent="0.25">
      <c r="A23" s="32" t="s">
        <v>17</v>
      </c>
      <c r="B23" s="10" t="str">
        <f>"мю1-мю2&lt;&gt;"&amp;B6</f>
        <v>мю1-мю2&lt;&gt;0</v>
      </c>
      <c r="D23" s="51">
        <f ca="1">_xlfn.T.TEST(B39:B98,C39:C88,2,2)</f>
        <v>0.60087000646273792</v>
      </c>
      <c r="E23" s="7" t="s">
        <v>58</v>
      </c>
    </row>
    <row r="24" spans="1:14" x14ac:dyDescent="0.2">
      <c r="D24" s="51">
        <f ca="1">TTEST(B39:B98,C39:C88,2,2)</f>
        <v>0.60087000646273792</v>
      </c>
      <c r="E24" s="7" t="s">
        <v>58</v>
      </c>
    </row>
    <row r="25" spans="1:14" ht="14.25" x14ac:dyDescent="0.25">
      <c r="A25" s="17" t="s">
        <v>22</v>
      </c>
    </row>
    <row r="26" spans="1:14" x14ac:dyDescent="0.2">
      <c r="A26" s="30" t="b">
        <f ca="1">IF(OR(B6&lt;F16,B6&gt;G16),TRUE,FALSE)</f>
        <v>0</v>
      </c>
      <c r="B26" s="7" t="s">
        <v>21</v>
      </c>
    </row>
    <row r="27" spans="1:14" x14ac:dyDescent="0.2">
      <c r="A27" s="30" t="b">
        <f ca="1">ABS(D16)&gt;C16</f>
        <v>0</v>
      </c>
      <c r="B27" s="7" t="s">
        <v>59</v>
      </c>
    </row>
    <row r="28" spans="1:14" x14ac:dyDescent="0.2">
      <c r="A28" s="30" t="b">
        <f ca="1">B7&gt;D22</f>
        <v>0</v>
      </c>
      <c r="B28" s="7" t="s">
        <v>26</v>
      </c>
    </row>
    <row r="30" spans="1:14" x14ac:dyDescent="0.2">
      <c r="A30" s="28" t="s">
        <v>19</v>
      </c>
      <c r="B30" s="26" t="str">
        <f ca="1">IF(NOT(A26),"Нет оснований для отклонения Н0","Н0 отклоняется")</f>
        <v>Нет оснований для отклонения Н0</v>
      </c>
    </row>
    <row r="31" spans="1:14" x14ac:dyDescent="0.2">
      <c r="B31" s="15"/>
      <c r="K31" s="13"/>
      <c r="L31" s="13"/>
      <c r="M31" s="13"/>
      <c r="N31" s="13"/>
    </row>
    <row r="32" spans="1:14" ht="15.75" x14ac:dyDescent="0.25">
      <c r="A32" s="18" t="s">
        <v>48</v>
      </c>
      <c r="B32" s="25"/>
      <c r="C32" s="25"/>
    </row>
    <row r="34" spans="1:16" x14ac:dyDescent="0.2">
      <c r="A34" s="9" t="s">
        <v>6</v>
      </c>
      <c r="B34" s="9" t="s">
        <v>27</v>
      </c>
      <c r="C34" s="9" t="s">
        <v>28</v>
      </c>
    </row>
    <row r="35" spans="1:16" x14ac:dyDescent="0.2">
      <c r="A35" s="10" t="s">
        <v>18</v>
      </c>
      <c r="B35" s="11">
        <v>100</v>
      </c>
      <c r="C35" s="11">
        <v>100</v>
      </c>
      <c r="D35" s="37" t="s">
        <v>51</v>
      </c>
    </row>
    <row r="36" spans="1:16" ht="25.5" x14ac:dyDescent="0.2">
      <c r="A36" s="12" t="s">
        <v>5</v>
      </c>
      <c r="B36" s="11">
        <v>10</v>
      </c>
      <c r="C36" s="50">
        <f>B36</f>
        <v>10</v>
      </c>
      <c r="D36" s="37" t="s">
        <v>56</v>
      </c>
    </row>
    <row r="37" spans="1:16" x14ac:dyDescent="0.2">
      <c r="E37" s="18" t="s">
        <v>7</v>
      </c>
      <c r="F37" s="18"/>
      <c r="G37" s="18"/>
    </row>
    <row r="38" spans="1:16" ht="25.5" x14ac:dyDescent="0.2">
      <c r="A38" s="12" t="s">
        <v>8</v>
      </c>
      <c r="B38" s="12" t="s">
        <v>32</v>
      </c>
      <c r="C38" s="12" t="s">
        <v>31</v>
      </c>
      <c r="E38" s="7" t="str">
        <f>"мю1-мю2="&amp;TEXT(B35-C35,"0,000")</f>
        <v>мю1-мю2=0,000</v>
      </c>
    </row>
    <row r="39" spans="1:16" x14ac:dyDescent="0.2">
      <c r="A39" s="10">
        <v>1</v>
      </c>
      <c r="B39" s="14">
        <f t="shared" ref="B39:B70" ca="1" si="0">_xlfn.NORM.INV(RAND(),$B$35,$B$36)</f>
        <v>97.510821129586617</v>
      </c>
      <c r="C39" s="14">
        <f t="shared" ref="C39:C70" ca="1" si="1">_xlfn.NORM.INV(RAND(),C$35,C$36)</f>
        <v>100.17017985734195</v>
      </c>
      <c r="E39" s="10" t="s">
        <v>12</v>
      </c>
      <c r="F39" s="10" t="s">
        <v>13</v>
      </c>
    </row>
    <row r="40" spans="1:16" x14ac:dyDescent="0.2">
      <c r="A40" s="10">
        <v>2</v>
      </c>
      <c r="B40" s="14">
        <f t="shared" ca="1" si="0"/>
        <v>98.55251011719912</v>
      </c>
      <c r="C40" s="14">
        <f t="shared" ca="1" si="1"/>
        <v>104.11294383045893</v>
      </c>
      <c r="E40" s="10">
        <f>B35-C35</f>
        <v>0</v>
      </c>
      <c r="F40" s="10">
        <v>0</v>
      </c>
      <c r="O40" s="33"/>
    </row>
    <row r="41" spans="1:16" x14ac:dyDescent="0.2">
      <c r="A41" s="10">
        <v>3</v>
      </c>
      <c r="B41" s="14">
        <f t="shared" ca="1" si="0"/>
        <v>94.579209015259821</v>
      </c>
      <c r="C41" s="14">
        <f t="shared" ca="1" si="1"/>
        <v>101.40397460776749</v>
      </c>
      <c r="E41" s="10">
        <f>E40</f>
        <v>0</v>
      </c>
      <c r="F41" s="10">
        <v>1</v>
      </c>
    </row>
    <row r="42" spans="1:16" x14ac:dyDescent="0.2">
      <c r="A42" s="10">
        <v>4</v>
      </c>
      <c r="B42" s="14">
        <f t="shared" ca="1" si="0"/>
        <v>90.708682011111904</v>
      </c>
      <c r="C42" s="14">
        <f t="shared" ca="1" si="1"/>
        <v>96.984501375633826</v>
      </c>
      <c r="O42" s="29"/>
      <c r="P42" s="34"/>
    </row>
    <row r="43" spans="1:16" x14ac:dyDescent="0.2">
      <c r="A43" s="10">
        <v>5</v>
      </c>
      <c r="B43" s="14">
        <f t="shared" ca="1" si="0"/>
        <v>106.7695433246091</v>
      </c>
      <c r="C43" s="14">
        <f t="shared" ca="1" si="1"/>
        <v>98.234437958448794</v>
      </c>
      <c r="E43" s="7" t="str">
        <f ca="1">"Хср1-Хср2="&amp;TEXT(A16,"0,000")</f>
        <v>Хср1-Хср2=1,056</v>
      </c>
    </row>
    <row r="44" spans="1:16" x14ac:dyDescent="0.2">
      <c r="A44" s="10">
        <v>6</v>
      </c>
      <c r="B44" s="14">
        <f t="shared" ca="1" si="0"/>
        <v>86.562509732285974</v>
      </c>
      <c r="C44" s="14">
        <f t="shared" ca="1" si="1"/>
        <v>116.47695587131652</v>
      </c>
      <c r="E44" s="10" t="s">
        <v>12</v>
      </c>
      <c r="F44" s="10" t="s">
        <v>13</v>
      </c>
    </row>
    <row r="45" spans="1:16" x14ac:dyDescent="0.2">
      <c r="A45" s="10">
        <v>7</v>
      </c>
      <c r="B45" s="14">
        <f t="shared" ca="1" si="0"/>
        <v>95.00877979222922</v>
      </c>
      <c r="C45" s="14">
        <f t="shared" ca="1" si="1"/>
        <v>85.125974500801036</v>
      </c>
      <c r="E45" s="20">
        <f ca="1">A16</f>
        <v>1.0560295951877947</v>
      </c>
      <c r="F45" s="10">
        <v>0</v>
      </c>
    </row>
    <row r="46" spans="1:16" x14ac:dyDescent="0.2">
      <c r="A46" s="10">
        <v>8</v>
      </c>
      <c r="B46" s="14">
        <f t="shared" ca="1" si="0"/>
        <v>117.03676145737649</v>
      </c>
      <c r="C46" s="14">
        <f t="shared" ca="1" si="1"/>
        <v>99.188716941463852</v>
      </c>
      <c r="E46" s="20">
        <f ca="1">E45</f>
        <v>1.0560295951877947</v>
      </c>
      <c r="F46" s="10">
        <v>1</v>
      </c>
    </row>
    <row r="47" spans="1:16" x14ac:dyDescent="0.2">
      <c r="A47" s="10">
        <v>9</v>
      </c>
      <c r="B47" s="14">
        <f t="shared" ca="1" si="0"/>
        <v>81.745520459145368</v>
      </c>
      <c r="C47" s="14">
        <f t="shared" ca="1" si="1"/>
        <v>117.09740512386614</v>
      </c>
    </row>
    <row r="48" spans="1:16" x14ac:dyDescent="0.2">
      <c r="A48" s="10">
        <v>10</v>
      </c>
      <c r="B48" s="14">
        <f t="shared" ca="1" si="0"/>
        <v>108.25754562611155</v>
      </c>
      <c r="C48" s="14">
        <f t="shared" ca="1" si="1"/>
        <v>109.94259754109868</v>
      </c>
      <c r="E48" s="7" t="str">
        <f>F15</f>
        <v>Левая граница</v>
      </c>
    </row>
    <row r="49" spans="1:6" x14ac:dyDescent="0.2">
      <c r="A49" s="10">
        <v>11</v>
      </c>
      <c r="B49" s="14">
        <f t="shared" ca="1" si="0"/>
        <v>111.97722788851257</v>
      </c>
      <c r="C49" s="14">
        <f t="shared" ca="1" si="1"/>
        <v>104.99566296346559</v>
      </c>
      <c r="E49" s="10" t="s">
        <v>12</v>
      </c>
      <c r="F49" s="10" t="s">
        <v>13</v>
      </c>
    </row>
    <row r="50" spans="1:6" x14ac:dyDescent="0.2">
      <c r="A50" s="10">
        <v>12</v>
      </c>
      <c r="B50" s="14">
        <f t="shared" ca="1" si="0"/>
        <v>82.332777291112748</v>
      </c>
      <c r="C50" s="14">
        <f t="shared" ca="1" si="1"/>
        <v>92.467219276007711</v>
      </c>
      <c r="E50" s="20">
        <f ca="1">F16</f>
        <v>-2.933393742351889</v>
      </c>
      <c r="F50" s="10">
        <v>0</v>
      </c>
    </row>
    <row r="51" spans="1:6" x14ac:dyDescent="0.2">
      <c r="A51" s="10">
        <v>13</v>
      </c>
      <c r="B51" s="14">
        <f t="shared" ca="1" si="0"/>
        <v>80.306538040914418</v>
      </c>
      <c r="C51" s="14">
        <f t="shared" ca="1" si="1"/>
        <v>110.30897807247852</v>
      </c>
      <c r="E51" s="20">
        <f ca="1">E50</f>
        <v>-2.933393742351889</v>
      </c>
      <c r="F51" s="10">
        <v>1</v>
      </c>
    </row>
    <row r="52" spans="1:6" x14ac:dyDescent="0.2">
      <c r="A52" s="10">
        <v>14</v>
      </c>
      <c r="B52" s="14">
        <f t="shared" ca="1" si="0"/>
        <v>112.55717696217135</v>
      </c>
      <c r="C52" s="14">
        <f t="shared" ca="1" si="1"/>
        <v>90.673311914010924</v>
      </c>
    </row>
    <row r="53" spans="1:6" x14ac:dyDescent="0.2">
      <c r="A53" s="10">
        <v>15</v>
      </c>
      <c r="B53" s="14">
        <f t="shared" ca="1" si="0"/>
        <v>100.4606022577422</v>
      </c>
      <c r="C53" s="14">
        <f t="shared" ca="1" si="1"/>
        <v>116.51311472576488</v>
      </c>
      <c r="E53" s="7" t="str">
        <f>G15</f>
        <v>Правая граница</v>
      </c>
    </row>
    <row r="54" spans="1:6" x14ac:dyDescent="0.2">
      <c r="A54" s="10">
        <v>16</v>
      </c>
      <c r="B54" s="14">
        <f t="shared" ca="1" si="0"/>
        <v>121.16054580446064</v>
      </c>
      <c r="C54" s="14">
        <f t="shared" ca="1" si="1"/>
        <v>81.35094499292353</v>
      </c>
      <c r="E54" s="10" t="s">
        <v>12</v>
      </c>
      <c r="F54" s="10" t="s">
        <v>13</v>
      </c>
    </row>
    <row r="55" spans="1:6" x14ac:dyDescent="0.2">
      <c r="A55" s="10">
        <v>17</v>
      </c>
      <c r="B55" s="14">
        <f t="shared" ca="1" si="0"/>
        <v>97.284569843804775</v>
      </c>
      <c r="C55" s="14">
        <f t="shared" ca="1" si="1"/>
        <v>104.3995957443624</v>
      </c>
      <c r="E55" s="20">
        <f ca="1">G16</f>
        <v>5.0454529327274784</v>
      </c>
      <c r="F55" s="10">
        <v>0</v>
      </c>
    </row>
    <row r="56" spans="1:6" x14ac:dyDescent="0.2">
      <c r="A56" s="10">
        <v>18</v>
      </c>
      <c r="B56" s="14">
        <f t="shared" ca="1" si="0"/>
        <v>77.382005213464211</v>
      </c>
      <c r="C56" s="14">
        <f t="shared" ca="1" si="1"/>
        <v>95.06967619038231</v>
      </c>
      <c r="E56" s="20">
        <f ca="1">E55</f>
        <v>5.0454529327274784</v>
      </c>
      <c r="F56" s="10">
        <v>1</v>
      </c>
    </row>
    <row r="57" spans="1:6" x14ac:dyDescent="0.2">
      <c r="A57" s="10">
        <v>19</v>
      </c>
      <c r="B57" s="14">
        <f t="shared" ca="1" si="0"/>
        <v>97.579342178372741</v>
      </c>
      <c r="C57" s="14">
        <f t="shared" ca="1" si="1"/>
        <v>113.51736229430759</v>
      </c>
    </row>
    <row r="58" spans="1:6" x14ac:dyDescent="0.2">
      <c r="A58" s="10">
        <v>20</v>
      </c>
      <c r="B58" s="14">
        <f t="shared" ca="1" si="0"/>
        <v>115.78658128025755</v>
      </c>
      <c r="C58" s="14">
        <f t="shared" ca="1" si="1"/>
        <v>104.98909538942442</v>
      </c>
    </row>
    <row r="59" spans="1:6" x14ac:dyDescent="0.2">
      <c r="A59" s="10">
        <v>21</v>
      </c>
      <c r="B59" s="14">
        <f t="shared" ca="1" si="0"/>
        <v>110.03629051395581</v>
      </c>
      <c r="C59" s="14">
        <f t="shared" ca="1" si="1"/>
        <v>94.799012344183865</v>
      </c>
    </row>
    <row r="60" spans="1:6" x14ac:dyDescent="0.2">
      <c r="A60" s="10">
        <v>22</v>
      </c>
      <c r="B60" s="14">
        <f t="shared" ca="1" si="0"/>
        <v>90.001805161883851</v>
      </c>
      <c r="C60" s="14">
        <f t="shared" ca="1" si="1"/>
        <v>97.84117781081703</v>
      </c>
    </row>
    <row r="61" spans="1:6" x14ac:dyDescent="0.2">
      <c r="A61" s="10">
        <v>23</v>
      </c>
      <c r="B61" s="14">
        <f t="shared" ca="1" si="0"/>
        <v>84.079704873213402</v>
      </c>
      <c r="C61" s="14">
        <f t="shared" ca="1" si="1"/>
        <v>112.75899971046469</v>
      </c>
    </row>
    <row r="62" spans="1:6" x14ac:dyDescent="0.2">
      <c r="A62" s="10">
        <v>24</v>
      </c>
      <c r="B62" s="14">
        <f t="shared" ca="1" si="0"/>
        <v>101.63982920827644</v>
      </c>
      <c r="C62" s="14">
        <f t="shared" ca="1" si="1"/>
        <v>92.221718807188495</v>
      </c>
    </row>
    <row r="63" spans="1:6" x14ac:dyDescent="0.2">
      <c r="A63" s="10">
        <v>25</v>
      </c>
      <c r="B63" s="14">
        <f t="shared" ca="1" si="0"/>
        <v>105.63792745615396</v>
      </c>
      <c r="C63" s="14">
        <f t="shared" ca="1" si="1"/>
        <v>84.805698418322223</v>
      </c>
    </row>
    <row r="64" spans="1:6" x14ac:dyDescent="0.2">
      <c r="A64" s="10">
        <v>26</v>
      </c>
      <c r="B64" s="14">
        <f t="shared" ca="1" si="0"/>
        <v>111.94414147043339</v>
      </c>
      <c r="C64" s="14">
        <f t="shared" ca="1" si="1"/>
        <v>94.386882529092787</v>
      </c>
    </row>
    <row r="65" spans="1:3" x14ac:dyDescent="0.2">
      <c r="A65" s="10">
        <v>27</v>
      </c>
      <c r="B65" s="14">
        <f t="shared" ca="1" si="0"/>
        <v>87.609701079442871</v>
      </c>
      <c r="C65" s="14">
        <f t="shared" ca="1" si="1"/>
        <v>87.329908586048717</v>
      </c>
    </row>
    <row r="66" spans="1:3" x14ac:dyDescent="0.2">
      <c r="A66" s="10">
        <v>28</v>
      </c>
      <c r="B66" s="14">
        <f t="shared" ca="1" si="0"/>
        <v>99.78215844400755</v>
      </c>
      <c r="C66" s="14">
        <f t="shared" ca="1" si="1"/>
        <v>93.792988764077961</v>
      </c>
    </row>
    <row r="67" spans="1:3" x14ac:dyDescent="0.2">
      <c r="A67" s="10">
        <v>29</v>
      </c>
      <c r="B67" s="14">
        <f t="shared" ca="1" si="0"/>
        <v>114.19243138908556</v>
      </c>
      <c r="C67" s="14">
        <f t="shared" ca="1" si="1"/>
        <v>101.85614557531518</v>
      </c>
    </row>
    <row r="68" spans="1:3" x14ac:dyDescent="0.2">
      <c r="A68" s="10">
        <v>30</v>
      </c>
      <c r="B68" s="14">
        <f t="shared" ca="1" si="0"/>
        <v>89.633958820317687</v>
      </c>
      <c r="C68" s="14">
        <f t="shared" ca="1" si="1"/>
        <v>102.38284481451051</v>
      </c>
    </row>
    <row r="69" spans="1:3" x14ac:dyDescent="0.2">
      <c r="A69" s="10">
        <v>31</v>
      </c>
      <c r="B69" s="14">
        <f t="shared" ca="1" si="0"/>
        <v>83.251945196179136</v>
      </c>
      <c r="C69" s="14">
        <f t="shared" ca="1" si="1"/>
        <v>115.88627519788115</v>
      </c>
    </row>
    <row r="70" spans="1:3" x14ac:dyDescent="0.2">
      <c r="A70" s="10">
        <v>32</v>
      </c>
      <c r="B70" s="14">
        <f t="shared" ca="1" si="0"/>
        <v>106.69405253345154</v>
      </c>
      <c r="C70" s="14">
        <f t="shared" ca="1" si="1"/>
        <v>73.978758795567785</v>
      </c>
    </row>
    <row r="71" spans="1:3" x14ac:dyDescent="0.2">
      <c r="A71" s="10">
        <v>33</v>
      </c>
      <c r="B71" s="14">
        <f t="shared" ref="B71:B98" ca="1" si="2">_xlfn.NORM.INV(RAND(),$B$35,$B$36)</f>
        <v>108.52053681168448</v>
      </c>
      <c r="C71" s="14">
        <f t="shared" ref="C71:C88" ca="1" si="3">_xlfn.NORM.INV(RAND(),C$35,C$36)</f>
        <v>91.258867937025911</v>
      </c>
    </row>
    <row r="72" spans="1:3" x14ac:dyDescent="0.2">
      <c r="A72" s="10">
        <v>34</v>
      </c>
      <c r="B72" s="14">
        <f t="shared" ca="1" si="2"/>
        <v>110.03567865232714</v>
      </c>
      <c r="C72" s="14">
        <f t="shared" ca="1" si="3"/>
        <v>83.767223821785763</v>
      </c>
    </row>
    <row r="73" spans="1:3" x14ac:dyDescent="0.2">
      <c r="A73" s="10">
        <v>35</v>
      </c>
      <c r="B73" s="14">
        <f t="shared" ca="1" si="2"/>
        <v>105.78452712615292</v>
      </c>
      <c r="C73" s="14">
        <f t="shared" ca="1" si="3"/>
        <v>101.14233172627775</v>
      </c>
    </row>
    <row r="74" spans="1:3" x14ac:dyDescent="0.2">
      <c r="A74" s="10">
        <v>36</v>
      </c>
      <c r="B74" s="14">
        <f t="shared" ca="1" si="2"/>
        <v>88.688120578170285</v>
      </c>
      <c r="C74" s="14">
        <f t="shared" ca="1" si="3"/>
        <v>94.940827334714854</v>
      </c>
    </row>
    <row r="75" spans="1:3" x14ac:dyDescent="0.2">
      <c r="A75" s="10">
        <v>37</v>
      </c>
      <c r="B75" s="14">
        <f t="shared" ca="1" si="2"/>
        <v>91.607493711803215</v>
      </c>
      <c r="C75" s="14">
        <f t="shared" ca="1" si="3"/>
        <v>102.87724863715964</v>
      </c>
    </row>
    <row r="76" spans="1:3" x14ac:dyDescent="0.2">
      <c r="A76" s="10">
        <v>38</v>
      </c>
      <c r="B76" s="14">
        <f t="shared" ca="1" si="2"/>
        <v>104.90993413532803</v>
      </c>
      <c r="C76" s="14">
        <f t="shared" ca="1" si="3"/>
        <v>103.28805368516892</v>
      </c>
    </row>
    <row r="77" spans="1:3" x14ac:dyDescent="0.2">
      <c r="A77" s="10">
        <v>39</v>
      </c>
      <c r="B77" s="14">
        <f t="shared" ca="1" si="2"/>
        <v>84.056346602263275</v>
      </c>
      <c r="C77" s="14">
        <f t="shared" ca="1" si="3"/>
        <v>92.304932863115511</v>
      </c>
    </row>
    <row r="78" spans="1:3" x14ac:dyDescent="0.2">
      <c r="A78" s="10">
        <v>40</v>
      </c>
      <c r="B78" s="14">
        <f t="shared" ca="1" si="2"/>
        <v>102.28521463591187</v>
      </c>
      <c r="C78" s="14">
        <f t="shared" ca="1" si="3"/>
        <v>100.26969820385959</v>
      </c>
    </row>
    <row r="79" spans="1:3" x14ac:dyDescent="0.2">
      <c r="A79" s="10">
        <v>41</v>
      </c>
      <c r="B79" s="14">
        <f t="shared" ca="1" si="2"/>
        <v>101.03709235316325</v>
      </c>
      <c r="C79" s="14">
        <f t="shared" ca="1" si="3"/>
        <v>105.81879898496425</v>
      </c>
    </row>
    <row r="80" spans="1:3" x14ac:dyDescent="0.2">
      <c r="A80" s="10">
        <v>42</v>
      </c>
      <c r="B80" s="14">
        <f t="shared" ca="1" si="2"/>
        <v>93.175982931369433</v>
      </c>
      <c r="C80" s="14">
        <f t="shared" ca="1" si="3"/>
        <v>111.83620385294113</v>
      </c>
    </row>
    <row r="81" spans="1:3" x14ac:dyDescent="0.2">
      <c r="A81" s="10">
        <v>43</v>
      </c>
      <c r="B81" s="14">
        <f t="shared" ca="1" si="2"/>
        <v>110.22628275546222</v>
      </c>
      <c r="C81" s="14">
        <f t="shared" ca="1" si="3"/>
        <v>89.010865352887294</v>
      </c>
    </row>
    <row r="82" spans="1:3" x14ac:dyDescent="0.2">
      <c r="A82" s="10">
        <v>44</v>
      </c>
      <c r="B82" s="14">
        <f t="shared" ca="1" si="2"/>
        <v>93.114460830836578</v>
      </c>
      <c r="C82" s="14">
        <f t="shared" ca="1" si="3"/>
        <v>109.46007314662108</v>
      </c>
    </row>
    <row r="83" spans="1:3" x14ac:dyDescent="0.2">
      <c r="A83" s="10">
        <v>45</v>
      </c>
      <c r="B83" s="14">
        <f t="shared" ca="1" si="2"/>
        <v>106.65424715672873</v>
      </c>
      <c r="C83" s="14">
        <f t="shared" ca="1" si="3"/>
        <v>92.624600279158969</v>
      </c>
    </row>
    <row r="84" spans="1:3" x14ac:dyDescent="0.2">
      <c r="A84" s="10">
        <v>46</v>
      </c>
      <c r="B84" s="14">
        <f t="shared" ca="1" si="2"/>
        <v>103.03280176102089</v>
      </c>
      <c r="C84" s="14">
        <f t="shared" ca="1" si="3"/>
        <v>95.466396414548228</v>
      </c>
    </row>
    <row r="85" spans="1:3" x14ac:dyDescent="0.2">
      <c r="A85" s="10">
        <v>47</v>
      </c>
      <c r="B85" s="14">
        <f t="shared" ca="1" si="2"/>
        <v>104.12055092102476</v>
      </c>
      <c r="C85" s="14">
        <f t="shared" ca="1" si="3"/>
        <v>98.654114679489027</v>
      </c>
    </row>
    <row r="86" spans="1:3" x14ac:dyDescent="0.2">
      <c r="A86" s="10">
        <v>48</v>
      </c>
      <c r="B86" s="14">
        <f t="shared" ca="1" si="2"/>
        <v>93.23833534410393</v>
      </c>
      <c r="C86" s="14">
        <f t="shared" ca="1" si="3"/>
        <v>100.36006167343218</v>
      </c>
    </row>
    <row r="87" spans="1:3" x14ac:dyDescent="0.2">
      <c r="A87" s="10">
        <v>49</v>
      </c>
      <c r="B87" s="14">
        <f t="shared" ca="1" si="2"/>
        <v>93.252962805892977</v>
      </c>
      <c r="C87" s="14">
        <f t="shared" ca="1" si="3"/>
        <v>95.604268653541652</v>
      </c>
    </row>
    <row r="88" spans="1:3" x14ac:dyDescent="0.2">
      <c r="A88" s="10">
        <v>50</v>
      </c>
      <c r="B88" s="14">
        <f t="shared" ca="1" si="2"/>
        <v>109.78118716767179</v>
      </c>
      <c r="C88" s="14">
        <f t="shared" ca="1" si="3"/>
        <v>91.142623303821622</v>
      </c>
    </row>
    <row r="89" spans="1:3" x14ac:dyDescent="0.2">
      <c r="A89" s="10">
        <v>51</v>
      </c>
      <c r="B89" s="14">
        <f t="shared" ca="1" si="2"/>
        <v>117.15377219380119</v>
      </c>
    </row>
    <row r="90" spans="1:3" x14ac:dyDescent="0.2">
      <c r="A90" s="10">
        <v>52</v>
      </c>
      <c r="B90" s="14">
        <f t="shared" ca="1" si="2"/>
        <v>97.531141614640688</v>
      </c>
    </row>
    <row r="91" spans="1:3" x14ac:dyDescent="0.2">
      <c r="A91" s="10">
        <v>53</v>
      </c>
      <c r="B91" s="14">
        <f t="shared" ca="1" si="2"/>
        <v>80.498954484921427</v>
      </c>
    </row>
    <row r="92" spans="1:3" x14ac:dyDescent="0.2">
      <c r="A92" s="10">
        <v>54</v>
      </c>
      <c r="B92" s="14">
        <f t="shared" ca="1" si="2"/>
        <v>121.48076368844973</v>
      </c>
    </row>
    <row r="93" spans="1:3" x14ac:dyDescent="0.2">
      <c r="A93" s="10">
        <v>55</v>
      </c>
      <c r="B93" s="14">
        <f t="shared" ca="1" si="2"/>
        <v>102.52917744248124</v>
      </c>
    </row>
    <row r="94" spans="1:3" x14ac:dyDescent="0.2">
      <c r="A94" s="10">
        <v>56</v>
      </c>
      <c r="B94" s="14">
        <f t="shared" ca="1" si="2"/>
        <v>110.27222794762218</v>
      </c>
    </row>
    <row r="95" spans="1:3" x14ac:dyDescent="0.2">
      <c r="A95" s="10">
        <v>57</v>
      </c>
      <c r="B95" s="14">
        <f t="shared" ca="1" si="2"/>
        <v>108.53352364092351</v>
      </c>
    </row>
    <row r="96" spans="1:3" x14ac:dyDescent="0.2">
      <c r="A96" s="10">
        <v>58</v>
      </c>
      <c r="B96" s="14">
        <f t="shared" ca="1" si="2"/>
        <v>100.55897058943626</v>
      </c>
    </row>
    <row r="97" spans="1:2" x14ac:dyDescent="0.2">
      <c r="A97" s="10">
        <v>59</v>
      </c>
      <c r="B97" s="14">
        <f t="shared" ca="1" si="2"/>
        <v>108.33504567759921</v>
      </c>
    </row>
    <row r="98" spans="1:2" x14ac:dyDescent="0.2">
      <c r="A98" s="10">
        <v>60</v>
      </c>
      <c r="B98" s="14">
        <f t="shared" ca="1" si="2"/>
        <v>100.75154786871705</v>
      </c>
    </row>
  </sheetData>
  <conditionalFormatting sqref="A26:A28">
    <cfRule type="expression" dxfId="3" priority="6">
      <formula>A26=FALSE</formula>
    </cfRule>
  </conditionalFormatting>
  <conditionalFormatting sqref="D23">
    <cfRule type="expression" dxfId="2" priority="2">
      <formula>$B$6=0</formula>
    </cfRule>
  </conditionalFormatting>
  <conditionalFormatting sqref="D24">
    <cfRule type="expression" dxfId="1" priority="1">
      <formula>$B$6=0</formula>
    </cfRule>
  </conditionalFormatting>
  <hyperlinks>
    <hyperlink ref="A1:G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workbookViewId="0">
      <selection activeCell="L5" sqref="L1:P5"/>
    </sheetView>
  </sheetViews>
  <sheetFormatPr defaultRowHeight="12.75" x14ac:dyDescent="0.2"/>
  <cols>
    <col min="1" max="1" width="16.85546875" style="7" customWidth="1"/>
    <col min="2" max="2" width="15.28515625" style="7" customWidth="1"/>
    <col min="3" max="3" width="14.85546875" style="7" customWidth="1"/>
    <col min="4" max="4" width="13" style="7" customWidth="1"/>
    <col min="5" max="5" width="17.42578125" style="7" bestFit="1" customWidth="1"/>
    <col min="6" max="6" width="31" style="7" bestFit="1" customWidth="1"/>
    <col min="7" max="7" width="21.5703125" style="7" bestFit="1" customWidth="1"/>
    <col min="8" max="8" width="3.85546875" style="7" customWidth="1"/>
    <col min="9" max="9" width="35.42578125" style="7" bestFit="1" customWidth="1"/>
    <col min="10" max="11" width="14.42578125" style="7" bestFit="1" customWidth="1"/>
    <col min="12" max="12" width="10.5703125" style="7" bestFit="1" customWidth="1"/>
    <col min="13" max="13" width="11.7109375" style="7" bestFit="1" customWidth="1"/>
    <col min="14" max="22" width="10.5703125" style="7" bestFit="1" customWidth="1"/>
    <col min="23" max="264" width="9.140625" style="7"/>
    <col min="265" max="265" width="10" style="7" customWidth="1"/>
    <col min="266" max="345" width="9.140625" style="7"/>
    <col min="346" max="346" width="8.5703125" style="7" customWidth="1"/>
    <col min="347" max="16384" width="9.140625" style="7"/>
  </cols>
  <sheetData>
    <row r="1" spans="1:13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54" t="s">
        <v>71</v>
      </c>
    </row>
    <row r="3" spans="1:13" ht="18.75" x14ac:dyDescent="0.2">
      <c r="A3" s="1" t="str">
        <f>'Сигма неизвестна'!A3</f>
        <v>Двухвыборочный t-тест для средних (с одинаковыми дисперсиями)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5.75" x14ac:dyDescent="0.2">
      <c r="A4" s="21" t="s">
        <v>39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ht="15" x14ac:dyDescent="0.25">
      <c r="I5" t="s">
        <v>60</v>
      </c>
      <c r="J5"/>
      <c r="K5"/>
    </row>
    <row r="6" spans="1:13" ht="16.5" thickBot="1" x14ac:dyDescent="0.3">
      <c r="A6" s="10" t="s">
        <v>29</v>
      </c>
      <c r="B6" s="10">
        <v>0</v>
      </c>
      <c r="C6" s="7" t="s">
        <v>38</v>
      </c>
      <c r="E6" s="8"/>
      <c r="G6" s="8"/>
      <c r="I6"/>
      <c r="J6"/>
      <c r="K6"/>
    </row>
    <row r="7" spans="1:13" ht="26.25" x14ac:dyDescent="0.25">
      <c r="A7" s="12" t="s">
        <v>14</v>
      </c>
      <c r="B7" s="31">
        <v>0.05</v>
      </c>
      <c r="I7" s="40"/>
      <c r="J7" s="40" t="s">
        <v>44</v>
      </c>
      <c r="K7" s="40" t="s">
        <v>45</v>
      </c>
    </row>
    <row r="8" spans="1:13" ht="15" x14ac:dyDescent="0.25">
      <c r="I8" s="38" t="s">
        <v>18</v>
      </c>
      <c r="J8" s="38">
        <v>100.87269827730181</v>
      </c>
      <c r="K8" s="38">
        <v>98.456427489012313</v>
      </c>
    </row>
    <row r="9" spans="1:13" ht="15" x14ac:dyDescent="0.25">
      <c r="B9" s="9" t="s">
        <v>27</v>
      </c>
      <c r="C9" s="9" t="s">
        <v>28</v>
      </c>
      <c r="I9" s="38" t="s">
        <v>37</v>
      </c>
      <c r="J9" s="38">
        <v>91.858594006689628</v>
      </c>
      <c r="K9" s="38">
        <v>136.0447718087876</v>
      </c>
      <c r="L9" s="16"/>
      <c r="M9" s="16"/>
    </row>
    <row r="10" spans="1:13" ht="15" x14ac:dyDescent="0.25">
      <c r="A10" s="12" t="s">
        <v>53</v>
      </c>
      <c r="B10" s="10">
        <f>COUNT(B28:B87)</f>
        <v>60</v>
      </c>
      <c r="C10" s="10">
        <f>COUNT(C28:C87)</f>
        <v>50</v>
      </c>
      <c r="I10" s="38" t="s">
        <v>35</v>
      </c>
      <c r="J10" s="38">
        <v>60</v>
      </c>
      <c r="K10" s="38">
        <v>50</v>
      </c>
      <c r="L10" s="16"/>
      <c r="M10" s="16"/>
    </row>
    <row r="11" spans="1:13" ht="26.25" x14ac:dyDescent="0.25">
      <c r="A11" s="12" t="s">
        <v>52</v>
      </c>
      <c r="B11" s="20">
        <f>AVERAGE(B28:B87)</f>
        <v>100.87269827730181</v>
      </c>
      <c r="C11" s="20">
        <f>AVERAGE(C28:C77)</f>
        <v>98.456427489012313</v>
      </c>
      <c r="I11" s="38" t="s">
        <v>61</v>
      </c>
      <c r="J11" s="38">
        <v>111.90602652801186</v>
      </c>
      <c r="K11" s="38"/>
      <c r="L11" s="16"/>
      <c r="M11" s="16"/>
    </row>
    <row r="12" spans="1:13" ht="28.5" x14ac:dyDescent="0.25">
      <c r="A12" s="12" t="s">
        <v>54</v>
      </c>
      <c r="B12" s="20">
        <f>_xlfn.VAR.S(B28:B87)</f>
        <v>91.858594006689628</v>
      </c>
      <c r="C12" s="20">
        <f>_xlfn.VAR.S(C28:C77)</f>
        <v>136.0447718087876</v>
      </c>
      <c r="I12" s="38" t="s">
        <v>36</v>
      </c>
      <c r="J12" s="38">
        <v>0</v>
      </c>
      <c r="K12" s="38"/>
      <c r="L12" s="16"/>
      <c r="M12" s="16"/>
    </row>
    <row r="13" spans="1:13" ht="15" x14ac:dyDescent="0.25">
      <c r="I13" s="38" t="s">
        <v>62</v>
      </c>
      <c r="J13" s="38">
        <v>108</v>
      </c>
      <c r="K13" s="38"/>
      <c r="L13" s="16"/>
      <c r="M13" s="16"/>
    </row>
    <row r="14" spans="1:13" ht="68.25" x14ac:dyDescent="0.25">
      <c r="A14" s="45" t="s">
        <v>33</v>
      </c>
      <c r="B14" s="12" t="s">
        <v>57</v>
      </c>
      <c r="C14" s="49" t="s">
        <v>69</v>
      </c>
      <c r="D14" s="49" t="s">
        <v>70</v>
      </c>
      <c r="E14" s="43" t="s">
        <v>55</v>
      </c>
      <c r="I14" s="38" t="s">
        <v>63</v>
      </c>
      <c r="J14" s="38">
        <v>1.1928426271137471</v>
      </c>
      <c r="K14" s="38"/>
      <c r="L14" s="16"/>
      <c r="M14" s="16"/>
    </row>
    <row r="15" spans="1:13" ht="15" x14ac:dyDescent="0.25">
      <c r="A15" s="20">
        <f>B11-C11</f>
        <v>2.4162707882894949</v>
      </c>
      <c r="B15" s="20">
        <f>((B10-1)*B12+(C10-1)*C12)/SUM(B10:C10,-2)</f>
        <v>111.90602652801186</v>
      </c>
      <c r="C15" s="27">
        <f>_xlfn.T.INV(1-B7/2,SUM(B10:C10,-2))</f>
        <v>1.982173483307728</v>
      </c>
      <c r="D15" s="27">
        <f>_xlfn.T.INV(1-B7,SUM(B10:C10,-2))</f>
        <v>1.6590851435958269</v>
      </c>
      <c r="E15" s="44">
        <f>(A15-B6)/SQRT(B15*(1/B10+1/C10))</f>
        <v>1.1928426271137471</v>
      </c>
      <c r="I15" s="38" t="s">
        <v>64</v>
      </c>
      <c r="J15" s="38">
        <v>0.11777252828658039</v>
      </c>
      <c r="K15" s="38"/>
    </row>
    <row r="16" spans="1:13" ht="15" x14ac:dyDescent="0.25">
      <c r="I16" s="38" t="s">
        <v>65</v>
      </c>
      <c r="J16" s="38">
        <v>1.6590851435958269</v>
      </c>
      <c r="K16" s="38"/>
    </row>
    <row r="17" spans="1:14" ht="15" x14ac:dyDescent="0.25">
      <c r="A17" s="9" t="s">
        <v>42</v>
      </c>
      <c r="B17" s="9" t="s">
        <v>24</v>
      </c>
      <c r="I17" s="38" t="s">
        <v>66</v>
      </c>
      <c r="J17" s="38">
        <v>0.23554505657316077</v>
      </c>
      <c r="K17" s="38"/>
    </row>
    <row r="18" spans="1:14" ht="15.75" thickBot="1" x14ac:dyDescent="0.3">
      <c r="A18" s="32" t="s">
        <v>16</v>
      </c>
      <c r="B18" s="10" t="str">
        <f>"мю1-мю2="&amp;B6</f>
        <v>мю1-мю2=0</v>
      </c>
      <c r="I18" s="39" t="s">
        <v>67</v>
      </c>
      <c r="J18" s="39">
        <v>1.982173483307728</v>
      </c>
      <c r="K18" s="39"/>
    </row>
    <row r="19" spans="1:14" ht="14.25" x14ac:dyDescent="0.25">
      <c r="A19" s="41"/>
      <c r="B19" s="15"/>
      <c r="D19" s="17" t="s">
        <v>22</v>
      </c>
    </row>
    <row r="20" spans="1:14" ht="51" x14ac:dyDescent="0.2">
      <c r="A20" s="46" t="s">
        <v>43</v>
      </c>
      <c r="B20" s="47"/>
      <c r="C20" s="43" t="s">
        <v>20</v>
      </c>
      <c r="D20" s="42" t="s">
        <v>25</v>
      </c>
      <c r="E20" s="42" t="s">
        <v>46</v>
      </c>
      <c r="F20" s="42" t="s">
        <v>47</v>
      </c>
      <c r="G20" s="42" t="s">
        <v>49</v>
      </c>
    </row>
    <row r="21" spans="1:14" ht="14.25" x14ac:dyDescent="0.25">
      <c r="A21" s="32" t="s">
        <v>17</v>
      </c>
      <c r="B21" s="10" t="str">
        <f>"мю1-мю2&lt;&gt;"&amp;$B$6</f>
        <v>мю1-мю2&lt;&gt;0</v>
      </c>
      <c r="C21" s="52">
        <f>2*(1-_xlfn.T.DIST(ABS(E15),SUM(B10:C10,-2),TRUE))</f>
        <v>0.23554505657316072</v>
      </c>
      <c r="D21" s="30" t="b">
        <f>ABS($E$15)&gt;C15</f>
        <v>0</v>
      </c>
      <c r="E21" s="30" t="b">
        <f>$B$7&gt;C21</f>
        <v>0</v>
      </c>
      <c r="F21" s="48" t="str">
        <f>IF(NOT(D21),"Нет оснований для отклонения Н0","Н0 отклоняется")</f>
        <v>Нет оснований для отклонения Н0</v>
      </c>
      <c r="G21" s="10" t="s">
        <v>40</v>
      </c>
    </row>
    <row r="22" spans="1:14" ht="14.25" x14ac:dyDescent="0.25">
      <c r="A22" s="32" t="s">
        <v>17</v>
      </c>
      <c r="B22" s="10" t="str">
        <f>"мю1-мю2&gt;"&amp;$B$6</f>
        <v>мю1-мю2&gt;0</v>
      </c>
      <c r="C22" s="52">
        <f>1-_xlfn.T.DIST(E15,SUM(B10:C10,-2),TRUE)</f>
        <v>0.11777252828658036</v>
      </c>
      <c r="D22" s="30" t="b">
        <f>$E$15&gt;$D$15</f>
        <v>0</v>
      </c>
      <c r="E22" s="30" t="b">
        <f>$B$7&gt;C22</f>
        <v>0</v>
      </c>
      <c r="F22" s="48" t="str">
        <f t="shared" ref="F22:F23" si="0">IF(NOT(D22),"Нет оснований для отклонения Н0","Н0 отклоняется")</f>
        <v>Нет оснований для отклонения Н0</v>
      </c>
      <c r="G22" s="10" t="s">
        <v>41</v>
      </c>
    </row>
    <row r="23" spans="1:14" ht="14.25" x14ac:dyDescent="0.25">
      <c r="A23" s="32" t="s">
        <v>17</v>
      </c>
      <c r="B23" s="10" t="str">
        <f>"мю1-мю2&lt;"&amp;$B$6</f>
        <v>мю1-мю2&lt;0</v>
      </c>
      <c r="C23" s="52">
        <f>_xlfn.T.DIST(E15,SUM(B10:C10,-2),TRUE)</f>
        <v>0.88222747171341964</v>
      </c>
      <c r="D23" s="30" t="b">
        <f>$E$15&lt;-$D$15</f>
        <v>0</v>
      </c>
      <c r="E23" s="30" t="b">
        <f t="shared" ref="E23" si="1">$B$7&gt;C23</f>
        <v>0</v>
      </c>
      <c r="F23" s="48" t="str">
        <f t="shared" si="0"/>
        <v>Нет оснований для отклонения Н0</v>
      </c>
      <c r="G23" s="10" t="s">
        <v>41</v>
      </c>
    </row>
    <row r="25" spans="1:14" ht="15.75" x14ac:dyDescent="0.25">
      <c r="A25" s="18" t="s">
        <v>48</v>
      </c>
      <c r="B25" s="25"/>
      <c r="C25" s="25"/>
    </row>
    <row r="26" spans="1:14" x14ac:dyDescent="0.2">
      <c r="A26" s="26"/>
      <c r="N26" s="33"/>
    </row>
    <row r="27" spans="1:14" x14ac:dyDescent="0.2">
      <c r="A27" s="12" t="s">
        <v>8</v>
      </c>
      <c r="B27" s="12" t="s">
        <v>44</v>
      </c>
      <c r="C27" s="12" t="s">
        <v>45</v>
      </c>
    </row>
    <row r="28" spans="1:14" x14ac:dyDescent="0.2">
      <c r="A28" s="10">
        <v>1</v>
      </c>
      <c r="B28" s="14">
        <v>87.42227061455489</v>
      </c>
      <c r="C28" s="14">
        <v>106.03385564554146</v>
      </c>
    </row>
    <row r="29" spans="1:14" x14ac:dyDescent="0.2">
      <c r="A29" s="10">
        <v>2</v>
      </c>
      <c r="B29" s="14">
        <v>105.54927626491121</v>
      </c>
      <c r="C29" s="14">
        <v>88.070087048586288</v>
      </c>
    </row>
    <row r="30" spans="1:14" x14ac:dyDescent="0.2">
      <c r="A30" s="10">
        <v>3</v>
      </c>
      <c r="B30" s="14">
        <v>98.286332619555068</v>
      </c>
      <c r="C30" s="14">
        <v>86.984119003318213</v>
      </c>
    </row>
    <row r="31" spans="1:14" x14ac:dyDescent="0.2">
      <c r="A31" s="10">
        <v>4</v>
      </c>
      <c r="B31" s="14">
        <v>115.60608626124136</v>
      </c>
      <c r="C31" s="14">
        <v>105.49440741357616</v>
      </c>
    </row>
    <row r="32" spans="1:14" x14ac:dyDescent="0.2">
      <c r="A32" s="10">
        <v>5</v>
      </c>
      <c r="B32" s="14">
        <v>110.97420243890868</v>
      </c>
      <c r="C32" s="14">
        <v>91.279631912521154</v>
      </c>
    </row>
    <row r="33" spans="1:3" x14ac:dyDescent="0.2">
      <c r="A33" s="10">
        <v>6</v>
      </c>
      <c r="B33" s="14">
        <v>97.50694459442272</v>
      </c>
      <c r="C33" s="14">
        <v>84.791635667351144</v>
      </c>
    </row>
    <row r="34" spans="1:3" x14ac:dyDescent="0.2">
      <c r="A34" s="10">
        <v>7</v>
      </c>
      <c r="B34" s="14">
        <v>89.081656551109901</v>
      </c>
      <c r="C34" s="14">
        <v>100.72877048824694</v>
      </c>
    </row>
    <row r="35" spans="1:3" x14ac:dyDescent="0.2">
      <c r="A35" s="10">
        <v>8</v>
      </c>
      <c r="B35" s="14">
        <v>101.46446184605605</v>
      </c>
      <c r="C35" s="14">
        <v>92.477607949899905</v>
      </c>
    </row>
    <row r="36" spans="1:3" x14ac:dyDescent="0.2">
      <c r="A36" s="10">
        <v>9</v>
      </c>
      <c r="B36" s="14">
        <v>111.76508254841437</v>
      </c>
      <c r="C36" s="14">
        <v>92.280113849014654</v>
      </c>
    </row>
    <row r="37" spans="1:3" x14ac:dyDescent="0.2">
      <c r="A37" s="10">
        <v>10</v>
      </c>
      <c r="B37" s="14">
        <v>81.185187631584299</v>
      </c>
      <c r="C37" s="14">
        <v>97.602352296223643</v>
      </c>
    </row>
    <row r="38" spans="1:3" x14ac:dyDescent="0.2">
      <c r="A38" s="10">
        <v>11</v>
      </c>
      <c r="B38" s="14">
        <v>108.81290406710576</v>
      </c>
      <c r="C38" s="14">
        <v>97.833144084461452</v>
      </c>
    </row>
    <row r="39" spans="1:3" x14ac:dyDescent="0.2">
      <c r="A39" s="10">
        <v>12</v>
      </c>
      <c r="B39" s="14">
        <v>109.26264193499463</v>
      </c>
      <c r="C39" s="14">
        <v>105.87516060331727</v>
      </c>
    </row>
    <row r="40" spans="1:3" x14ac:dyDescent="0.2">
      <c r="A40" s="10">
        <v>13</v>
      </c>
      <c r="B40" s="14">
        <v>90.683182362996277</v>
      </c>
      <c r="C40" s="14">
        <v>88.779625841720573</v>
      </c>
    </row>
    <row r="41" spans="1:3" x14ac:dyDescent="0.2">
      <c r="A41" s="10">
        <v>14</v>
      </c>
      <c r="B41" s="14">
        <v>124.3201749808178</v>
      </c>
      <c r="C41" s="14">
        <v>104.89930360162646</v>
      </c>
    </row>
    <row r="42" spans="1:3" x14ac:dyDescent="0.2">
      <c r="A42" s="10">
        <v>15</v>
      </c>
      <c r="B42" s="14">
        <v>94.045267396417145</v>
      </c>
      <c r="C42" s="14">
        <v>121.72926444487533</v>
      </c>
    </row>
    <row r="43" spans="1:3" x14ac:dyDescent="0.2">
      <c r="A43" s="10">
        <v>16</v>
      </c>
      <c r="B43" s="14">
        <v>97.491611824494839</v>
      </c>
      <c r="C43" s="14">
        <v>111.95166868952408</v>
      </c>
    </row>
    <row r="44" spans="1:3" x14ac:dyDescent="0.2">
      <c r="A44" s="10">
        <v>17</v>
      </c>
      <c r="B44" s="14">
        <v>114.2662593290183</v>
      </c>
      <c r="C44" s="14">
        <v>107.68734602442848</v>
      </c>
    </row>
    <row r="45" spans="1:3" x14ac:dyDescent="0.2">
      <c r="A45" s="10">
        <v>18</v>
      </c>
      <c r="B45" s="14">
        <v>99.739805261176102</v>
      </c>
      <c r="C45" s="14">
        <v>105.98935030976212</v>
      </c>
    </row>
    <row r="46" spans="1:3" x14ac:dyDescent="0.2">
      <c r="A46" s="10">
        <v>19</v>
      </c>
      <c r="B46" s="14">
        <v>100.26065289381046</v>
      </c>
      <c r="C46" s="14">
        <v>80.257248832188296</v>
      </c>
    </row>
    <row r="47" spans="1:3" x14ac:dyDescent="0.2">
      <c r="A47" s="10">
        <v>20</v>
      </c>
      <c r="B47" s="14">
        <v>95.759355718838492</v>
      </c>
      <c r="C47" s="14">
        <v>89.466785691189344</v>
      </c>
    </row>
    <row r="48" spans="1:3" x14ac:dyDescent="0.2">
      <c r="A48" s="10">
        <v>21</v>
      </c>
      <c r="B48" s="14">
        <v>89.112750516253072</v>
      </c>
      <c r="C48" s="14">
        <v>99.534529294586306</v>
      </c>
    </row>
    <row r="49" spans="1:3" x14ac:dyDescent="0.2">
      <c r="A49" s="10">
        <v>22</v>
      </c>
      <c r="B49" s="14">
        <v>113.83389044373696</v>
      </c>
      <c r="C49" s="14">
        <v>94.689925152439969</v>
      </c>
    </row>
    <row r="50" spans="1:3" x14ac:dyDescent="0.2">
      <c r="A50" s="10">
        <v>23</v>
      </c>
      <c r="B50" s="14">
        <v>91.354427031701803</v>
      </c>
      <c r="C50" s="14">
        <v>97.481892581248488</v>
      </c>
    </row>
    <row r="51" spans="1:3" x14ac:dyDescent="0.2">
      <c r="A51" s="10">
        <v>24</v>
      </c>
      <c r="B51" s="14">
        <v>90.760607183866682</v>
      </c>
      <c r="C51" s="14">
        <v>107.05395902480603</v>
      </c>
    </row>
    <row r="52" spans="1:3" x14ac:dyDescent="0.2">
      <c r="A52" s="10">
        <v>25</v>
      </c>
      <c r="B52" s="14">
        <v>94.629415737596318</v>
      </c>
      <c r="C52" s="14">
        <v>97.078649966128594</v>
      </c>
    </row>
    <row r="53" spans="1:3" x14ac:dyDescent="0.2">
      <c r="A53" s="10">
        <v>26</v>
      </c>
      <c r="B53" s="14">
        <v>107.5378074045297</v>
      </c>
      <c r="C53" s="14">
        <v>86.744769468950892</v>
      </c>
    </row>
    <row r="54" spans="1:3" x14ac:dyDescent="0.2">
      <c r="A54" s="10">
        <v>27</v>
      </c>
      <c r="B54" s="14">
        <v>94.674772927717171</v>
      </c>
      <c r="C54" s="14">
        <v>87.981263232721503</v>
      </c>
    </row>
    <row r="55" spans="1:3" x14ac:dyDescent="0.2">
      <c r="A55" s="10">
        <v>28</v>
      </c>
      <c r="B55" s="14">
        <v>107.85651080020996</v>
      </c>
      <c r="C55" s="14">
        <v>101.13405606243469</v>
      </c>
    </row>
    <row r="56" spans="1:3" x14ac:dyDescent="0.2">
      <c r="A56" s="10">
        <v>29</v>
      </c>
      <c r="B56" s="14">
        <v>91.292355457852864</v>
      </c>
      <c r="C56" s="14">
        <v>89.808541713581761</v>
      </c>
    </row>
    <row r="57" spans="1:3" x14ac:dyDescent="0.2">
      <c r="A57" s="10">
        <v>30</v>
      </c>
      <c r="B57" s="14">
        <v>82.121536171691915</v>
      </c>
      <c r="C57" s="14">
        <v>89.343911045210092</v>
      </c>
    </row>
    <row r="58" spans="1:3" x14ac:dyDescent="0.2">
      <c r="A58" s="10">
        <v>31</v>
      </c>
      <c r="B58" s="14">
        <v>108.31514399613046</v>
      </c>
      <c r="C58" s="14">
        <v>93.050031546329294</v>
      </c>
    </row>
    <row r="59" spans="1:3" x14ac:dyDescent="0.2">
      <c r="A59" s="10">
        <v>32</v>
      </c>
      <c r="B59" s="14">
        <v>86.093043677457658</v>
      </c>
      <c r="C59" s="14">
        <v>80.452694100715703</v>
      </c>
    </row>
    <row r="60" spans="1:3" x14ac:dyDescent="0.2">
      <c r="A60" s="10">
        <v>33</v>
      </c>
      <c r="B60" s="14">
        <v>101.45709291214595</v>
      </c>
      <c r="C60" s="14">
        <v>99.982175610653073</v>
      </c>
    </row>
    <row r="61" spans="1:3" x14ac:dyDescent="0.2">
      <c r="A61" s="10">
        <v>34</v>
      </c>
      <c r="B61" s="14">
        <v>103.69199248861659</v>
      </c>
      <c r="C61" s="14">
        <v>84.958612231000359</v>
      </c>
    </row>
    <row r="62" spans="1:3" x14ac:dyDescent="0.2">
      <c r="A62" s="10">
        <v>35</v>
      </c>
      <c r="B62" s="14">
        <v>90.57499976295027</v>
      </c>
      <c r="C62" s="14">
        <v>118.91778732635818</v>
      </c>
    </row>
    <row r="63" spans="1:3" x14ac:dyDescent="0.2">
      <c r="A63" s="10">
        <v>36</v>
      </c>
      <c r="B63" s="14">
        <v>102.03202444153663</v>
      </c>
      <c r="C63" s="14">
        <v>84.599840996220337</v>
      </c>
    </row>
    <row r="64" spans="1:3" x14ac:dyDescent="0.2">
      <c r="A64" s="10">
        <v>37</v>
      </c>
      <c r="B64" s="14">
        <v>106.87068232522326</v>
      </c>
      <c r="C64" s="14">
        <v>108.996466914257</v>
      </c>
    </row>
    <row r="65" spans="1:3" x14ac:dyDescent="0.2">
      <c r="A65" s="10">
        <v>38</v>
      </c>
      <c r="B65" s="14">
        <v>107.55667429903039</v>
      </c>
      <c r="C65" s="14">
        <v>104.03109092409009</v>
      </c>
    </row>
    <row r="66" spans="1:3" x14ac:dyDescent="0.2">
      <c r="A66" s="10">
        <v>39</v>
      </c>
      <c r="B66" s="14">
        <v>111.09196657882228</v>
      </c>
      <c r="C66" s="14">
        <v>95.818996674716928</v>
      </c>
    </row>
    <row r="67" spans="1:3" x14ac:dyDescent="0.2">
      <c r="A67" s="10">
        <v>40</v>
      </c>
      <c r="B67" s="14">
        <v>102.27175625409977</v>
      </c>
      <c r="C67" s="14">
        <v>99.101932775592687</v>
      </c>
    </row>
    <row r="68" spans="1:3" x14ac:dyDescent="0.2">
      <c r="A68" s="10">
        <v>41</v>
      </c>
      <c r="B68" s="14">
        <v>102.6512743963152</v>
      </c>
      <c r="C68" s="14">
        <v>120.0568544001364</v>
      </c>
    </row>
    <row r="69" spans="1:3" x14ac:dyDescent="0.2">
      <c r="A69" s="10">
        <v>42</v>
      </c>
      <c r="B69" s="14">
        <v>104.11076752095782</v>
      </c>
      <c r="C69" s="14">
        <v>118.44371860401591</v>
      </c>
    </row>
    <row r="70" spans="1:3" x14ac:dyDescent="0.2">
      <c r="A70" s="10">
        <v>43</v>
      </c>
      <c r="B70" s="14">
        <v>105.63277135421787</v>
      </c>
      <c r="C70" s="14">
        <v>100.49572320164503</v>
      </c>
    </row>
    <row r="71" spans="1:3" x14ac:dyDescent="0.2">
      <c r="A71" s="10">
        <v>44</v>
      </c>
      <c r="B71" s="14">
        <v>113.14748372837343</v>
      </c>
      <c r="C71" s="14">
        <v>125.05750833856482</v>
      </c>
    </row>
    <row r="72" spans="1:3" x14ac:dyDescent="0.2">
      <c r="A72" s="10">
        <v>45</v>
      </c>
      <c r="B72" s="14">
        <v>83.644279628472333</v>
      </c>
      <c r="C72" s="14">
        <v>90.340901564923271</v>
      </c>
    </row>
    <row r="73" spans="1:3" x14ac:dyDescent="0.2">
      <c r="A73" s="10">
        <v>46</v>
      </c>
      <c r="B73" s="14">
        <v>107.08282938463464</v>
      </c>
      <c r="C73" s="14">
        <v>86.895168324188873</v>
      </c>
    </row>
    <row r="74" spans="1:3" x14ac:dyDescent="0.2">
      <c r="A74" s="10">
        <v>47</v>
      </c>
      <c r="B74" s="14">
        <v>102.92596678077136</v>
      </c>
      <c r="C74" s="14">
        <v>117.03144324909607</v>
      </c>
    </row>
    <row r="75" spans="1:3" x14ac:dyDescent="0.2">
      <c r="A75" s="10">
        <v>48</v>
      </c>
      <c r="B75" s="14">
        <v>87.820315535146165</v>
      </c>
      <c r="C75" s="14">
        <v>108.9316861779982</v>
      </c>
    </row>
    <row r="76" spans="1:3" x14ac:dyDescent="0.2">
      <c r="A76" s="10">
        <v>49</v>
      </c>
      <c r="B76" s="14">
        <v>94.049428915316611</v>
      </c>
      <c r="C76" s="14">
        <v>98.482153972411993</v>
      </c>
    </row>
    <row r="77" spans="1:3" x14ac:dyDescent="0.2">
      <c r="A77" s="10">
        <v>50</v>
      </c>
      <c r="B77" s="14">
        <v>100.00746219891991</v>
      </c>
      <c r="C77" s="14">
        <v>76.113610578222762</v>
      </c>
    </row>
    <row r="78" spans="1:3" x14ac:dyDescent="0.2">
      <c r="A78" s="10">
        <v>51</v>
      </c>
      <c r="B78" s="14">
        <v>120.46937675321652</v>
      </c>
    </row>
    <row r="79" spans="1:3" x14ac:dyDescent="0.2">
      <c r="A79" s="10">
        <v>52</v>
      </c>
      <c r="B79" s="14">
        <v>87.790240938619078</v>
      </c>
    </row>
    <row r="80" spans="1:3" x14ac:dyDescent="0.2">
      <c r="A80" s="10">
        <v>53</v>
      </c>
      <c r="B80" s="14">
        <v>98.591086872937936</v>
      </c>
    </row>
    <row r="81" spans="1:2" x14ac:dyDescent="0.2">
      <c r="A81" s="10">
        <v>54</v>
      </c>
      <c r="B81" s="14">
        <v>104.90564720627509</v>
      </c>
    </row>
    <row r="82" spans="1:2" x14ac:dyDescent="0.2">
      <c r="A82" s="10">
        <v>55</v>
      </c>
      <c r="B82" s="14">
        <v>103.51899273641949</v>
      </c>
    </row>
    <row r="83" spans="1:2" x14ac:dyDescent="0.2">
      <c r="A83" s="10">
        <v>56</v>
      </c>
      <c r="B83" s="14">
        <v>100.25177705314839</v>
      </c>
    </row>
    <row r="84" spans="1:2" x14ac:dyDescent="0.2">
      <c r="A84" s="10">
        <v>57</v>
      </c>
      <c r="B84" s="14">
        <v>106.62052890644335</v>
      </c>
    </row>
    <row r="85" spans="1:2" x14ac:dyDescent="0.2">
      <c r="A85" s="10">
        <v>58</v>
      </c>
      <c r="B85" s="14">
        <v>106.85567485958302</v>
      </c>
    </row>
    <row r="86" spans="1:2" x14ac:dyDescent="0.2">
      <c r="A86" s="10">
        <v>59</v>
      </c>
      <c r="B86" s="14">
        <v>109.4447016767503</v>
      </c>
    </row>
    <row r="87" spans="1:2" x14ac:dyDescent="0.2">
      <c r="A87" s="10">
        <v>60</v>
      </c>
      <c r="B87" s="14">
        <v>96.228482639992535</v>
      </c>
    </row>
  </sheetData>
  <conditionalFormatting sqref="D21:E23">
    <cfRule type="expression" dxfId="0" priority="1">
      <formula>D21=FALSE</formula>
    </cfRule>
  </conditionalFormatting>
  <hyperlinks>
    <hyperlink ref="A1:G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53" t="s">
        <v>2</v>
      </c>
      <c r="B1" s="53"/>
      <c r="C1" s="53"/>
      <c r="D1" s="53"/>
      <c r="E1" s="53"/>
      <c r="F1" s="53"/>
      <c r="G1" s="53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Сигма неизвестна</vt:lpstr>
      <vt:lpstr>Пакет анализа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2025-01-01T10:18:24Z</dcterms:modified>
</cp:coreProperties>
</file>