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420" windowWidth="18795" windowHeight="11640" tabRatio="838"/>
  </bookViews>
  <sheets>
    <sheet name="Сигма неизвестна" sheetId="17" r:id="rId1"/>
    <sheet name="Пакет анализа" sheetId="18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'Пакет анализа'!#REF!</definedName>
    <definedName name="solver_opt" localSheetId="0" hidden="1">'Сигма неизвестна'!#REF!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I5" i="17" l="1"/>
  <c r="G18" i="18" l="1"/>
  <c r="G16" i="18"/>
  <c r="B41" i="17" l="1"/>
  <c r="B42" i="17"/>
  <c r="B43" i="17"/>
  <c r="B44" i="17"/>
  <c r="B45" i="17"/>
  <c r="B46" i="17"/>
  <c r="B47" i="17"/>
  <c r="B48" i="17"/>
  <c r="B49" i="17"/>
  <c r="B50" i="17"/>
  <c r="B51" i="17"/>
  <c r="B40" i="17"/>
  <c r="C12" i="18" l="1"/>
  <c r="B12" i="18"/>
  <c r="A3" i="18"/>
  <c r="B6" i="17"/>
  <c r="C41" i="17" l="1"/>
  <c r="C45" i="17"/>
  <c r="C46" i="17"/>
  <c r="C40" i="17"/>
  <c r="C48" i="17"/>
  <c r="C42" i="17"/>
  <c r="C47" i="17"/>
  <c r="C43" i="17"/>
  <c r="C44" i="17"/>
  <c r="C49" i="17"/>
  <c r="B24" i="18"/>
  <c r="B23" i="18"/>
  <c r="B22" i="18"/>
  <c r="D24" i="17" l="1"/>
  <c r="C13" i="17"/>
  <c r="C12" i="17"/>
  <c r="B10" i="18"/>
  <c r="B13" i="18" s="1"/>
  <c r="C10" i="18"/>
  <c r="C13" i="18" s="1"/>
  <c r="E10" i="18" l="1"/>
  <c r="B16" i="18"/>
  <c r="B11" i="18"/>
  <c r="C11" i="18"/>
  <c r="B19" i="18"/>
  <c r="E54" i="17"/>
  <c r="E49" i="17"/>
  <c r="E41" i="17"/>
  <c r="E39" i="17"/>
  <c r="B24" i="17"/>
  <c r="A16" i="18" l="1"/>
  <c r="E16" i="18" s="1"/>
  <c r="C16" i="18"/>
  <c r="D16" i="18"/>
  <c r="D25" i="17"/>
  <c r="B13" i="17"/>
  <c r="B12" i="17"/>
  <c r="B23" i="17"/>
  <c r="C11" i="17"/>
  <c r="B11" i="17"/>
  <c r="C24" i="18" l="1"/>
  <c r="E24" i="18" s="1"/>
  <c r="C23" i="18"/>
  <c r="E23" i="18" s="1"/>
  <c r="C22" i="18"/>
  <c r="E22" i="18" s="1"/>
  <c r="C14" i="17"/>
  <c r="B14" i="17"/>
  <c r="D23" i="18"/>
  <c r="F23" i="18" s="1"/>
  <c r="D22" i="18"/>
  <c r="F22" i="18" s="1"/>
  <c r="D24" i="18"/>
  <c r="F24" i="18" s="1"/>
  <c r="A17" i="17"/>
  <c r="B8" i="17"/>
  <c r="E11" i="17" l="1"/>
  <c r="B17" i="17"/>
  <c r="D17" i="17" s="1"/>
  <c r="E46" i="17"/>
  <c r="E47" i="17" s="1"/>
  <c r="E44" i="17"/>
  <c r="D23" i="17" l="1"/>
  <c r="C19" i="17"/>
  <c r="C20" i="17"/>
  <c r="C17" i="17"/>
  <c r="G17" i="17" s="1"/>
  <c r="C18" i="17"/>
  <c r="E56" i="17" l="1"/>
  <c r="E57" i="17" s="1"/>
  <c r="F17" i="17"/>
  <c r="E42" i="17"/>
  <c r="A27" i="17" l="1"/>
  <c r="E51" i="17"/>
  <c r="E52" i="17" s="1"/>
  <c r="A29" i="17"/>
  <c r="A28" i="17" l="1"/>
  <c r="B31" i="17"/>
</calcChain>
</file>

<file path=xl/sharedStrings.xml><?xml version="1.0" encoding="utf-8"?>
<sst xmlns="http://schemas.openxmlformats.org/spreadsheetml/2006/main" count="112" uniqueCount="73">
  <si>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</si>
  <si>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</si>
  <si>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</si>
  <si>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</si>
  <si>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</si>
  <si>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</si>
  <si>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</si>
  <si>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Для графика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</si>
  <si>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</si>
  <si>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</si>
  <si>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</si>
  <si>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</si>
  <si>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</si>
  <si>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</si>
  <si>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</si>
  <si>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</si>
  <si>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: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</si>
  <si>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:</t>
    </r>
  </si>
  <si>
    <t>Среднее</t>
  </si>
  <si>
    <t>Вывод:</t>
  </si>
  <si>
    <t>P-значение</t>
  </si>
  <si>
    <t>Проверка через доверительный интервал</t>
  </si>
  <si>
    <r>
      <t>Отклонить Н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?</t>
    </r>
  </si>
  <si>
    <t>Гипотеза</t>
  </si>
  <si>
    <t>Выражение</t>
  </si>
  <si>
    <t>Результат Z-теста</t>
  </si>
  <si>
    <r>
      <t xml:space="preserve">Сравнение P-значения с Уровнем значимости </t>
    </r>
    <r>
      <rPr>
        <i/>
        <sz val="10"/>
        <rFont val="Calibri"/>
        <family val="2"/>
        <charset val="204"/>
        <scheme val="minor"/>
      </rPr>
      <t>а</t>
    </r>
  </si>
  <si>
    <t>Распределение1</t>
  </si>
  <si>
    <t>Распределение2</t>
  </si>
  <si>
    <t>мю1-мю2</t>
  </si>
  <si>
    <t>гипотетическая разница средних (предположение)</t>
  </si>
  <si>
    <t>Разница средних значений выборок</t>
  </si>
  <si>
    <t>Двусторонняя гипотеза</t>
  </si>
  <si>
    <t>Наблюдения</t>
  </si>
  <si>
    <t>Гипотетическая разность средних</t>
  </si>
  <si>
    <t>Дисперсия</t>
  </si>
  <si>
    <t>гипотетическая разница средних</t>
  </si>
  <si>
    <t>Использование надстройки Пакет анализа</t>
  </si>
  <si>
    <t>Двухсторонняя гипотеза</t>
  </si>
  <si>
    <t>Односторонняя гипотеза</t>
  </si>
  <si>
    <t>Альтернативные гипотезы</t>
  </si>
  <si>
    <t>Выборка1</t>
  </si>
  <si>
    <t>Выборка2</t>
  </si>
  <si>
    <r>
      <t xml:space="preserve">Сравнение P-значения с Уровнем значимости </t>
    </r>
    <r>
      <rPr>
        <b/>
        <i/>
        <sz val="10"/>
        <rFont val="Calibri"/>
        <family val="2"/>
        <charset val="204"/>
        <scheme val="minor"/>
      </rPr>
      <t>а</t>
    </r>
  </si>
  <si>
    <t>Вывод</t>
  </si>
  <si>
    <t>Выборки делаются из нормального распределения</t>
  </si>
  <si>
    <t>Вид гипотезы</t>
  </si>
  <si>
    <t>используется только для генерации значений выборки, в задаче считается неизвестным</t>
  </si>
  <si>
    <t>Размер выборки n</t>
  </si>
  <si>
    <r>
      <t>Значение t-статистики: t</t>
    </r>
    <r>
      <rPr>
        <b/>
        <vertAlign val="subscript"/>
        <sz val="10"/>
        <rFont val="Calibri"/>
        <family val="2"/>
        <charset val="204"/>
        <scheme val="minor"/>
      </rPr>
      <t>0</t>
    </r>
  </si>
  <si>
    <t>Результат t-теста</t>
  </si>
  <si>
    <t>df</t>
  </si>
  <si>
    <t>t-статистика</t>
  </si>
  <si>
    <t>P(T&lt;=t) одностороннее</t>
  </si>
  <si>
    <t>t критическое одностороннее</t>
  </si>
  <si>
    <t>P(T&lt;=t) двухстороннее</t>
  </si>
  <si>
    <t>t критическое двухстороннее</t>
  </si>
  <si>
    <t>Двухвыборочный t-тест для средних (с отличающимися дисперсиями)</t>
  </si>
  <si>
    <r>
      <t>s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>/n</t>
    </r>
  </si>
  <si>
    <r>
      <t>Дисперсия выборки s</t>
    </r>
    <r>
      <rPr>
        <vertAlign val="superscript"/>
        <sz val="10"/>
        <rFont val="Calibri"/>
        <family val="2"/>
        <charset val="204"/>
        <scheme val="minor"/>
      </rPr>
      <t>2</t>
    </r>
  </si>
  <si>
    <t>Среднее выборки Хср</t>
  </si>
  <si>
    <t>Суммарная дисперсия</t>
  </si>
  <si>
    <t>функция работает только для нулевой гипотезы мю1=мю2 (мю1-мю2=0)</t>
  </si>
  <si>
    <r>
      <t xml:space="preserve">Число степеней свободы </t>
    </r>
    <r>
      <rPr>
        <b/>
        <sz val="10"/>
        <rFont val="Symbol"/>
        <family val="1"/>
        <charset val="2"/>
      </rPr>
      <t>n</t>
    </r>
  </si>
  <si>
    <r>
      <t xml:space="preserve">Верхний </t>
    </r>
    <r>
      <rPr>
        <i/>
        <sz val="8"/>
        <rFont val="Calibri"/>
        <family val="2"/>
        <charset val="204"/>
        <scheme val="minor"/>
      </rPr>
      <t>a/2-</t>
    </r>
    <r>
      <rPr>
        <sz val="8"/>
        <rFont val="Calibri"/>
        <family val="2"/>
        <charset val="204"/>
        <scheme val="minor"/>
      </rPr>
      <t xml:space="preserve">квантиль t-распределения с </t>
    </r>
    <r>
      <rPr>
        <sz val="8"/>
        <rFont val="Symbol"/>
        <family val="1"/>
        <charset val="2"/>
      </rPr>
      <t>n</t>
    </r>
    <r>
      <rPr>
        <sz val="8"/>
        <rFont val="Calibri"/>
        <family val="2"/>
        <charset val="204"/>
        <scheme val="minor"/>
      </rPr>
      <t xml:space="preserve"> степенями свободы</t>
    </r>
  </si>
  <si>
    <r>
      <t xml:space="preserve">Верхний </t>
    </r>
    <r>
      <rPr>
        <i/>
        <sz val="8"/>
        <rFont val="Calibri"/>
        <family val="2"/>
        <charset val="204"/>
        <scheme val="minor"/>
      </rPr>
      <t>a-</t>
    </r>
    <r>
      <rPr>
        <sz val="8"/>
        <rFont val="Calibri"/>
        <family val="2"/>
        <charset val="204"/>
        <scheme val="minor"/>
      </rPr>
      <t xml:space="preserve">квантиль t-распределения с </t>
    </r>
    <r>
      <rPr>
        <sz val="8"/>
        <rFont val="Symbol"/>
        <family val="1"/>
        <charset val="2"/>
      </rPr>
      <t>n</t>
    </r>
    <r>
      <rPr>
        <sz val="8"/>
        <rFont val="Calibri"/>
        <family val="2"/>
        <charset val="204"/>
        <scheme val="minor"/>
      </rPr>
      <t xml:space="preserve"> степенями свободы</t>
    </r>
  </si>
  <si>
    <t>Нулевая гипотеза</t>
  </si>
  <si>
    <t>Двухвыборочный t-тест с различными дисперсиями</t>
  </si>
  <si>
    <t>Функция СТЬЮДЕНТ.ТЕСТ()</t>
  </si>
  <si>
    <t>Выборки из нормального распределения</t>
  </si>
  <si>
    <t>Новые значения выборки генерируются при нажатии клавиши F9 или изменении данных на листе (см. ячейку В40)</t>
  </si>
  <si>
    <t>используется только для генерации значений выборки, в задаче считается неизвестным, д.б. неравны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</si>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</sst>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%"/>
    <numFmt numFmtId="168" formatCode="0.0000000"/>
    <numFmt numFmtId="169" formatCode="0.00000000"/>
    <numFmt numFmtId="170" formatCode="0.000000000"/>
    <numFmt numFmtId="171" formatCode="0.0000000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10"/>
      <name val="Symbol"/>
      <family val="1"/>
      <charset val="2"/>
    </font>
    <font>
      <sz val="8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0" fontId="14" fillId="0" borderId="0" xfId="1" applyFont="1"/>
    <xf numFmtId="166" fontId="13" fillId="0" borderId="1" xfId="1" applyNumberFormat="1" applyFont="1" applyBorder="1" applyAlignment="1">
      <alignment vertical="top"/>
    </xf>
    <xf numFmtId="0" fontId="10" fillId="0" borderId="0" xfId="1" applyFont="1" applyAlignment="1">
      <alignment horizontal="right"/>
    </xf>
    <xf numFmtId="0" fontId="18" fillId="8" borderId="1" xfId="1" applyFont="1" applyFill="1" applyBorder="1"/>
    <xf numFmtId="167" fontId="13" fillId="5" borderId="1" xfId="1" applyNumberFormat="1" applyFont="1" applyFill="1" applyBorder="1"/>
    <xf numFmtId="0" fontId="13" fillId="0" borderId="1" xfId="1" applyFont="1" applyBorder="1" applyAlignment="1">
      <alignment horizontal="right"/>
    </xf>
    <xf numFmtId="9" fontId="13" fillId="0" borderId="0" xfId="1" applyNumberFormat="1" applyFont="1"/>
    <xf numFmtId="0" fontId="10" fillId="0" borderId="0" xfId="1" applyFont="1"/>
    <xf numFmtId="0" fontId="20" fillId="0" borderId="0" xfId="1" applyFont="1"/>
    <xf numFmtId="0" fontId="21" fillId="0" borderId="0" xfId="1" applyFont="1"/>
    <xf numFmtId="0" fontId="0" fillId="0" borderId="0" xfId="0" applyFill="1" applyBorder="1" applyAlignment="1"/>
    <xf numFmtId="0" fontId="0" fillId="0" borderId="2" xfId="0" applyFill="1" applyBorder="1" applyAlignment="1"/>
    <xf numFmtId="0" fontId="22" fillId="0" borderId="3" xfId="0" applyFont="1" applyFill="1" applyBorder="1" applyAlignment="1">
      <alignment horizontal="center"/>
    </xf>
    <xf numFmtId="0" fontId="13" fillId="0" borderId="0" xfId="1" applyFont="1" applyBorder="1" applyAlignment="1">
      <alignment horizontal="right"/>
    </xf>
    <xf numFmtId="0" fontId="10" fillId="0" borderId="1" xfId="1" applyFont="1" applyBorder="1" applyAlignment="1">
      <alignment vertical="top" wrapText="1"/>
    </xf>
    <xf numFmtId="0" fontId="10" fillId="6" borderId="1" xfId="1" applyFont="1" applyFill="1" applyBorder="1" applyAlignment="1">
      <alignment vertical="top" wrapText="1"/>
    </xf>
    <xf numFmtId="166" fontId="13" fillId="6" borderId="1" xfId="1" applyNumberFormat="1" applyFont="1" applyFill="1" applyBorder="1"/>
    <xf numFmtId="0" fontId="13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4" fillId="0" borderId="1" xfId="1" applyFont="1" applyBorder="1"/>
    <xf numFmtId="0" fontId="25" fillId="0" borderId="1" xfId="1" applyFont="1" applyBorder="1" applyAlignment="1">
      <alignment wrapText="1"/>
    </xf>
    <xf numFmtId="169" fontId="13" fillId="6" borderId="1" xfId="1" applyNumberFormat="1" applyFont="1" applyFill="1" applyBorder="1"/>
    <xf numFmtId="170" fontId="13" fillId="0" borderId="1" xfId="1" applyNumberFormat="1" applyFont="1" applyBorder="1" applyAlignment="1">
      <alignment vertical="top"/>
    </xf>
    <xf numFmtId="170" fontId="13" fillId="6" borderId="1" xfId="1" applyNumberFormat="1" applyFont="1" applyFill="1" applyBorder="1"/>
    <xf numFmtId="170" fontId="13" fillId="8" borderId="1" xfId="1" applyNumberFormat="1" applyFont="1" applyFill="1" applyBorder="1"/>
    <xf numFmtId="168" fontId="13" fillId="0" borderId="1" xfId="1" applyNumberFormat="1" applyFont="1" applyBorder="1"/>
    <xf numFmtId="169" fontId="13" fillId="0" borderId="1" xfId="1" applyNumberFormat="1" applyFont="1" applyBorder="1"/>
    <xf numFmtId="1" fontId="13" fillId="0" borderId="1" xfId="1" applyNumberFormat="1" applyFont="1" applyBorder="1"/>
    <xf numFmtId="0" fontId="10" fillId="0" borderId="1" xfId="1" applyFont="1" applyBorder="1" applyAlignment="1">
      <alignment wrapText="1"/>
    </xf>
    <xf numFmtId="171" fontId="13" fillId="0" borderId="1" xfId="1" applyNumberFormat="1" applyFont="1" applyBorder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4">
    <dxf>
      <font>
        <b val="0"/>
        <i val="0"/>
        <color theme="1"/>
      </font>
      <fill>
        <patternFill>
          <bgColor theme="6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 val="0"/>
        <i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'Сигма неизвестна'!$I$5</c:f>
          <c:strCache>
            <c:ptCount val="1"/>
            <c:pt idx="0">
              <c:v>Двухвыборочный t-тест для средних (с отличающимися дисперсиями). Доверительный интервал.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34260168971415889"/>
          <c:w val="0.89503838052559404"/>
          <c:h val="0.45562972538880397"/>
        </c:manualLayout>
      </c:layout>
      <c:scatterChart>
        <c:scatterStyle val="lineMarker"/>
        <c:varyColors val="0"/>
        <c:ser>
          <c:idx val="2"/>
          <c:order val="0"/>
          <c:tx>
            <c:strRef>
              <c:f>'Сигма неизвестна'!$E$49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неизвестна'!$E$51:$E$52</c:f>
              <c:numCache>
                <c:formatCode>0.000</c:formatCode>
                <c:ptCount val="2"/>
                <c:pt idx="0">
                  <c:v>-18.707056380956892</c:v>
                </c:pt>
                <c:pt idx="1">
                  <c:v>-18.707056380956892</c:v>
                </c:pt>
              </c:numCache>
            </c:numRef>
          </c:xVal>
          <c:yVal>
            <c:numRef>
              <c:f>'Сигма неизвестна'!$F$51:$F$52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4-4DD7-A56E-B5194AA3B3DF}"/>
            </c:ext>
          </c:extLst>
        </c:ser>
        <c:ser>
          <c:idx val="1"/>
          <c:order val="1"/>
          <c:tx>
            <c:strRef>
              <c:f>'Сигма неизвестна'!$E$39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4-4DD7-A56E-B5194AA3B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'Сигма неизвестна'!$E$41:$E$42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'Сигма неизвестна'!$F$41:$F$42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B4-4DD7-A56E-B5194AA3B3DF}"/>
            </c:ext>
          </c:extLst>
        </c:ser>
        <c:ser>
          <c:idx val="3"/>
          <c:order val="2"/>
          <c:tx>
            <c:strRef>
              <c:f>'Сигма неизвестна'!$E$54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неизвестна'!$E$56:$E$57</c:f>
              <c:numCache>
                <c:formatCode>0.000</c:formatCode>
                <c:ptCount val="2"/>
                <c:pt idx="0">
                  <c:v>1.2491146273875771</c:v>
                </c:pt>
                <c:pt idx="1">
                  <c:v>1.2491146273875771</c:v>
                </c:pt>
              </c:numCache>
            </c:numRef>
          </c:xVal>
          <c:yVal>
            <c:numRef>
              <c:f>'Сигма неизвестна'!$F$56:$F$57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B4-4DD7-A56E-B5194AA3B3DF}"/>
            </c:ext>
          </c:extLst>
        </c:ser>
        <c:ser>
          <c:idx val="4"/>
          <c:order val="3"/>
          <c:tx>
            <c:strRef>
              <c:f>'Сигма неизвестна'!$E$44</c:f>
              <c:strCache>
                <c:ptCount val="1"/>
                <c:pt idx="0">
                  <c:v>Хср1-Хср2=-8,729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B4-4DD7-A56E-B5194AA3B3DF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B4-4DD7-A56E-B5194AA3B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'Сигма неизвестна'!$E$46:$E$47</c:f>
              <c:numCache>
                <c:formatCode>0.000</c:formatCode>
                <c:ptCount val="2"/>
                <c:pt idx="0">
                  <c:v>-8.7289708767846577</c:v>
                </c:pt>
                <c:pt idx="1">
                  <c:v>-8.7289708767846577</c:v>
                </c:pt>
              </c:numCache>
            </c:numRef>
          </c:xVal>
          <c:yVal>
            <c:numRef>
              <c:f>'Сигма неизвестна'!$F$46:$F$47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B4-4DD7-A56E-B5194AA3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63424"/>
        <c:axId val="133477888"/>
      </c:scatterChart>
      <c:valAx>
        <c:axId val="133463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3477888"/>
        <c:crosses val="autoZero"/>
        <c:crossBetween val="midCat"/>
      </c:valAx>
      <c:valAx>
        <c:axId val="133477888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3463424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2.5547780858656673E-2"/>
          <c:y val="0.86633348517385744"/>
          <c:w val="0.96055926425504023"/>
          <c:h val="0.11753758052970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21</xdr:row>
      <xdr:rowOff>161924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171450</xdr:rowOff>
    </xdr:from>
    <xdr:to>
      <xdr:col>12</xdr:col>
      <xdr:colOff>0</xdr:colOff>
      <xdr:row>8</xdr:row>
      <xdr:rowOff>85725</xdr:rowOff>
    </xdr:to>
    <xdr:sp macro="" textlink="$B$31">
      <xdr:nvSpPr>
        <xdr:cNvPr id="2" name="TextBox 1"/>
        <xdr:cNvSpPr txBox="1"/>
      </xdr:nvSpPr>
      <xdr:spPr>
        <a:xfrm>
          <a:off x="6229350" y="1790700"/>
          <a:ext cx="2409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3740BA-A672-4730-8EBE-34DDFEF1B26D}" type="TxLink">
            <a:rPr lang="ru-RU" sz="1100" b="1" i="1"/>
            <a:pPr/>
            <a:t>Нет оснований для отклонения Н0</a:t>
          </a:fld>
          <a:endParaRPr lang="ru-RU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t-test-s-razlichnymi-dispersiyam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t-test-s-razlichnymi-dispersiyam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4.85546875" style="7" customWidth="1"/>
    <col min="4" max="4" width="12.5703125" style="7" customWidth="1"/>
    <col min="5" max="5" width="12.85546875" style="7" customWidth="1"/>
    <col min="6" max="6" width="12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15" width="11.5703125" style="7" bestFit="1" customWidth="1"/>
    <col min="16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8" t="s">
        <v>72</v>
      </c>
    </row>
    <row r="3" spans="1:16" ht="18.75" x14ac:dyDescent="0.2">
      <c r="A3" s="1" t="s">
        <v>57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21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I5" s="7" t="str">
        <f>"Двухвыборочный t-тест для средних (с отличающимися дисперсиями). Доверительный интервал. Уровень значимости "&amp;TEXT(B7,"0,0%")</f>
        <v>Двухвыборочный t-тест для средних (с отличающимися дисперсиями). Доверительный интервал. Уровень значимости 5,0%</v>
      </c>
    </row>
    <row r="6" spans="1:16" x14ac:dyDescent="0.2">
      <c r="A6" s="10" t="s">
        <v>29</v>
      </c>
      <c r="B6" s="10">
        <f>B36-C36</f>
        <v>0</v>
      </c>
      <c r="C6" s="7" t="s">
        <v>30</v>
      </c>
    </row>
    <row r="7" spans="1:16" ht="25.5" x14ac:dyDescent="0.2">
      <c r="A7" s="12" t="s">
        <v>14</v>
      </c>
      <c r="B7" s="30">
        <v>0.05</v>
      </c>
      <c r="L7" s="16"/>
      <c r="M7" s="16"/>
      <c r="N7" s="16"/>
    </row>
    <row r="8" spans="1:16" ht="25.5" x14ac:dyDescent="0.2">
      <c r="A8" s="12" t="s">
        <v>15</v>
      </c>
      <c r="B8" s="24">
        <f>1-B7</f>
        <v>0.95</v>
      </c>
      <c r="L8" s="16"/>
      <c r="M8" s="16"/>
      <c r="N8" s="16"/>
    </row>
    <row r="9" spans="1:16" x14ac:dyDescent="0.2">
      <c r="L9" s="16"/>
      <c r="M9" s="16"/>
      <c r="N9" s="16"/>
    </row>
    <row r="10" spans="1:16" x14ac:dyDescent="0.2">
      <c r="B10" s="9" t="s">
        <v>41</v>
      </c>
      <c r="C10" s="9" t="s">
        <v>42</v>
      </c>
      <c r="E10" s="9" t="s">
        <v>63</v>
      </c>
      <c r="L10" s="16"/>
      <c r="M10" s="16"/>
      <c r="N10" s="16"/>
    </row>
    <row r="11" spans="1:16" x14ac:dyDescent="0.2">
      <c r="A11" s="12" t="s">
        <v>48</v>
      </c>
      <c r="B11" s="10">
        <f ca="1">COUNT(B40:B51)</f>
        <v>12</v>
      </c>
      <c r="C11" s="10">
        <f ca="1">COUNT(C40:C59)</f>
        <v>10</v>
      </c>
      <c r="E11" s="54">
        <f ca="1">ROUND(((B14+C14)^2)/((B14^2)/(B11-1)+(C14^2)/(C11-1)),0)</f>
        <v>20</v>
      </c>
      <c r="L11" s="16"/>
      <c r="M11" s="16"/>
      <c r="N11" s="16"/>
    </row>
    <row r="12" spans="1:16" ht="25.5" x14ac:dyDescent="0.2">
      <c r="A12" s="12" t="s">
        <v>60</v>
      </c>
      <c r="B12" s="53">
        <f ca="1">AVERAGE($B$40:$B$51)</f>
        <v>94.355721493058354</v>
      </c>
      <c r="C12" s="53">
        <f ca="1">AVERAGE($C$40:$C$49)</f>
        <v>103.08469236984301</v>
      </c>
      <c r="L12" s="16"/>
      <c r="M12" s="16"/>
      <c r="N12" s="16"/>
    </row>
    <row r="13" spans="1:16" ht="27.75" x14ac:dyDescent="0.2">
      <c r="A13" s="12" t="s">
        <v>59</v>
      </c>
      <c r="B13" s="52">
        <f ca="1">_xlfn.VAR.S(B40:B51)</f>
        <v>143.84561243821307</v>
      </c>
      <c r="C13" s="52">
        <f ca="1">_xlfn.VAR.S(C40:C49)</f>
        <v>108.94184557116232</v>
      </c>
    </row>
    <row r="14" spans="1:16" ht="15" x14ac:dyDescent="0.2">
      <c r="A14" s="12" t="s">
        <v>58</v>
      </c>
      <c r="B14" s="20">
        <f ca="1">B13/B11</f>
        <v>11.987134369851089</v>
      </c>
      <c r="C14" s="20">
        <f ca="1">C13/C11</f>
        <v>10.894184557116231</v>
      </c>
    </row>
    <row r="15" spans="1:16" x14ac:dyDescent="0.2">
      <c r="F15" s="33" t="s">
        <v>9</v>
      </c>
    </row>
    <row r="16" spans="1:16" ht="45" x14ac:dyDescent="0.2">
      <c r="A16" s="43" t="s">
        <v>31</v>
      </c>
      <c r="B16" s="23" t="s">
        <v>61</v>
      </c>
      <c r="C16" s="47" t="s">
        <v>64</v>
      </c>
      <c r="D16" s="41" t="s">
        <v>49</v>
      </c>
      <c r="F16" s="23" t="s">
        <v>10</v>
      </c>
      <c r="G16" s="23" t="s">
        <v>11</v>
      </c>
    </row>
    <row r="17" spans="1:12" x14ac:dyDescent="0.2">
      <c r="A17" s="20">
        <f ca="1">B12-C12</f>
        <v>-8.7289708767846577</v>
      </c>
      <c r="B17" s="20">
        <f ca="1">B14+C14</f>
        <v>22.881318926967321</v>
      </c>
      <c r="C17" s="49">
        <f ca="1">_xlfn.T.INV(1-B7/2,E11)</f>
        <v>2.0859634472658648</v>
      </c>
      <c r="D17" s="48">
        <f ca="1">(A17-B6)/SQRT(B17)</f>
        <v>-1.8248304420329371</v>
      </c>
      <c r="F17" s="22">
        <f ca="1">$A$17-$C$17*SQRT($B$17)</f>
        <v>-18.707056380956892</v>
      </c>
      <c r="G17" s="22">
        <f ca="1">$A$17+$C$17*SQRT($B$17)</f>
        <v>1.2491146273875771</v>
      </c>
    </row>
    <row r="18" spans="1:12" x14ac:dyDescent="0.2">
      <c r="C18" s="20">
        <f ca="1">-_xlfn.T.INV(B7/2,E11)</f>
        <v>2.0859634472658648</v>
      </c>
    </row>
    <row r="19" spans="1:12" x14ac:dyDescent="0.2">
      <c r="C19" s="20">
        <f ca="1">TINV(B7,E11)</f>
        <v>2.0859634472658648</v>
      </c>
    </row>
    <row r="20" spans="1:12" x14ac:dyDescent="0.2">
      <c r="C20" s="20">
        <f ca="1">_xlfn.T.INV.2T(B7,E11)</f>
        <v>2.0859634472658648</v>
      </c>
    </row>
    <row r="22" spans="1:12" x14ac:dyDescent="0.2">
      <c r="A22" s="9" t="s">
        <v>23</v>
      </c>
      <c r="B22" s="9" t="s">
        <v>24</v>
      </c>
      <c r="D22" s="41" t="s">
        <v>20</v>
      </c>
    </row>
    <row r="23" spans="1:12" ht="14.25" x14ac:dyDescent="0.25">
      <c r="A23" s="31" t="s">
        <v>16</v>
      </c>
      <c r="B23" s="10" t="str">
        <f>"мю1-мю2="&amp;B6</f>
        <v>мю1-мю2=0</v>
      </c>
      <c r="D23" s="50">
        <f ca="1">2*(1-_xlfn.T.DIST(ABS(D17),E11,TRUE))</f>
        <v>8.3001331327385186E-2</v>
      </c>
      <c r="I23" s="34" t="s">
        <v>70</v>
      </c>
    </row>
    <row r="24" spans="1:12" ht="14.25" x14ac:dyDescent="0.25">
      <c r="A24" s="31" t="s">
        <v>17</v>
      </c>
      <c r="B24" s="10" t="str">
        <f>"мю1-мю2&lt;&gt;"&amp;B6</f>
        <v>мю1-мю2&lt;&gt;0</v>
      </c>
      <c r="D24" s="51">
        <f ca="1">_xlfn.T.TEST(B40:B51,C40:C49,2,3)</f>
        <v>8.304270145229635E-2</v>
      </c>
      <c r="E24" s="7" t="s">
        <v>62</v>
      </c>
    </row>
    <row r="25" spans="1:12" x14ac:dyDescent="0.2">
      <c r="D25" s="51">
        <f ca="1">TTEST(B40:B51,C40:C49,2,3)</f>
        <v>8.304270145229635E-2</v>
      </c>
      <c r="E25" s="7" t="s">
        <v>62</v>
      </c>
    </row>
    <row r="26" spans="1:12" ht="14.25" x14ac:dyDescent="0.25">
      <c r="A26" s="17" t="s">
        <v>22</v>
      </c>
    </row>
    <row r="27" spans="1:12" x14ac:dyDescent="0.2">
      <c r="A27" s="29" t="b">
        <f ca="1">IF(OR(B6&lt;F17,B6&gt;G17),TRUE,FALSE)</f>
        <v>0</v>
      </c>
      <c r="B27" s="7" t="s">
        <v>21</v>
      </c>
    </row>
    <row r="28" spans="1:12" x14ac:dyDescent="0.2">
      <c r="A28" s="29" t="b">
        <f ca="1">ABS(D17)&gt;C17</f>
        <v>0</v>
      </c>
      <c r="B28" s="7" t="s">
        <v>50</v>
      </c>
    </row>
    <row r="29" spans="1:12" x14ac:dyDescent="0.2">
      <c r="A29" s="29" t="b">
        <f ca="1">B7&gt;D23</f>
        <v>0</v>
      </c>
      <c r="B29" s="7" t="s">
        <v>26</v>
      </c>
    </row>
    <row r="31" spans="1:12" x14ac:dyDescent="0.2">
      <c r="A31" s="28" t="s">
        <v>19</v>
      </c>
      <c r="B31" s="26" t="str">
        <f ca="1">IF(NOT(A27),"Нет оснований для отклонения Н0","Н0 отклоняется")</f>
        <v>Нет оснований для отклонения Н0</v>
      </c>
    </row>
    <row r="32" spans="1:12" x14ac:dyDescent="0.2">
      <c r="B32" s="15"/>
      <c r="K32" s="13"/>
      <c r="L32" s="13"/>
    </row>
    <row r="33" spans="1:7" ht="15.75" x14ac:dyDescent="0.25">
      <c r="A33" s="18" t="s">
        <v>45</v>
      </c>
      <c r="B33" s="25"/>
      <c r="C33" s="25"/>
    </row>
    <row r="35" spans="1:7" x14ac:dyDescent="0.2">
      <c r="A35" s="9" t="s">
        <v>6</v>
      </c>
      <c r="B35" s="9" t="s">
        <v>27</v>
      </c>
      <c r="C35" s="9" t="s">
        <v>28</v>
      </c>
    </row>
    <row r="36" spans="1:7" x14ac:dyDescent="0.2">
      <c r="A36" s="10" t="s">
        <v>18</v>
      </c>
      <c r="B36" s="11">
        <v>100</v>
      </c>
      <c r="C36" s="11">
        <v>100</v>
      </c>
      <c r="D36" s="35" t="s">
        <v>47</v>
      </c>
    </row>
    <row r="37" spans="1:7" ht="25.5" x14ac:dyDescent="0.2">
      <c r="A37" s="12" t="s">
        <v>5</v>
      </c>
      <c r="B37" s="11">
        <v>10</v>
      </c>
      <c r="C37" s="11">
        <v>11</v>
      </c>
      <c r="D37" s="35" t="s">
        <v>71</v>
      </c>
    </row>
    <row r="38" spans="1:7" x14ac:dyDescent="0.2">
      <c r="E38" s="18" t="s">
        <v>7</v>
      </c>
      <c r="F38" s="18"/>
      <c r="G38" s="18"/>
    </row>
    <row r="39" spans="1:7" x14ac:dyDescent="0.2">
      <c r="A39" s="55" t="s">
        <v>8</v>
      </c>
      <c r="B39" s="55" t="s">
        <v>41</v>
      </c>
      <c r="C39" s="55" t="s">
        <v>42</v>
      </c>
      <c r="E39" s="7" t="str">
        <f>"мю1-мю2="&amp;TEXT(B36-C36,"0,000")</f>
        <v>мю1-мю2=0,000</v>
      </c>
    </row>
    <row r="40" spans="1:7" x14ac:dyDescent="0.2">
      <c r="A40" s="10">
        <v>1</v>
      </c>
      <c r="B40" s="14">
        <f ca="1">_xlfn.NORM.INV(RAND(),B$36,B$37)</f>
        <v>103.28102413893633</v>
      </c>
      <c r="C40" s="14">
        <f ca="1">_xlfn.NORM.INV(RAND(),C$36,C$37)</f>
        <v>116.2466717952291</v>
      </c>
      <c r="E40" s="10" t="s">
        <v>12</v>
      </c>
      <c r="F40" s="10" t="s">
        <v>13</v>
      </c>
    </row>
    <row r="41" spans="1:7" x14ac:dyDescent="0.2">
      <c r="A41" s="10">
        <v>2</v>
      </c>
      <c r="B41" s="14">
        <f t="shared" ref="B41:C51" ca="1" si="0">_xlfn.NORM.INV(RAND(),B$36,B$37)</f>
        <v>91.349613294123913</v>
      </c>
      <c r="C41" s="14">
        <f t="shared" ca="1" si="0"/>
        <v>110.1123672653151</v>
      </c>
      <c r="E41" s="10">
        <f>B36-C36</f>
        <v>0</v>
      </c>
      <c r="F41" s="10">
        <v>0</v>
      </c>
    </row>
    <row r="42" spans="1:7" x14ac:dyDescent="0.2">
      <c r="A42" s="10">
        <v>3</v>
      </c>
      <c r="B42" s="14">
        <f t="shared" ca="1" si="0"/>
        <v>105.52320825286336</v>
      </c>
      <c r="C42" s="14">
        <f t="shared" ca="1" si="0"/>
        <v>91.481391035262149</v>
      </c>
      <c r="E42" s="10">
        <f>E41</f>
        <v>0</v>
      </c>
      <c r="F42" s="10">
        <v>1</v>
      </c>
    </row>
    <row r="43" spans="1:7" x14ac:dyDescent="0.2">
      <c r="A43" s="10">
        <v>4</v>
      </c>
      <c r="B43" s="14">
        <f t="shared" ca="1" si="0"/>
        <v>89.769956542183465</v>
      </c>
      <c r="C43" s="14">
        <f t="shared" ca="1" si="0"/>
        <v>113.74114391434907</v>
      </c>
    </row>
    <row r="44" spans="1:7" x14ac:dyDescent="0.2">
      <c r="A44" s="10">
        <v>5</v>
      </c>
      <c r="B44" s="14">
        <f t="shared" ca="1" si="0"/>
        <v>88.88715854571754</v>
      </c>
      <c r="C44" s="14">
        <f t="shared" ca="1" si="0"/>
        <v>103.12263870294157</v>
      </c>
      <c r="E44" s="7" t="str">
        <f ca="1">"Хср1-Хср2="&amp;TEXT(A17,"0,000")</f>
        <v>Хср1-Хср2=-8,729</v>
      </c>
    </row>
    <row r="45" spans="1:7" x14ac:dyDescent="0.2">
      <c r="A45" s="10">
        <v>6</v>
      </c>
      <c r="B45" s="14">
        <f t="shared" ca="1" si="0"/>
        <v>85.018754741693442</v>
      </c>
      <c r="C45" s="14">
        <f t="shared" ca="1" si="0"/>
        <v>107.71551915739514</v>
      </c>
      <c r="E45" s="10" t="s">
        <v>12</v>
      </c>
      <c r="F45" s="10" t="s">
        <v>13</v>
      </c>
    </row>
    <row r="46" spans="1:7" x14ac:dyDescent="0.2">
      <c r="A46" s="10">
        <v>7</v>
      </c>
      <c r="B46" s="14">
        <f t="shared" ca="1" si="0"/>
        <v>101.79230569511627</v>
      </c>
      <c r="C46" s="14">
        <f t="shared" ca="1" si="0"/>
        <v>104.47567404149417</v>
      </c>
      <c r="E46" s="20">
        <f ca="1">A17</f>
        <v>-8.7289708767846577</v>
      </c>
      <c r="F46" s="10">
        <v>0</v>
      </c>
    </row>
    <row r="47" spans="1:7" x14ac:dyDescent="0.2">
      <c r="A47" s="10">
        <v>8</v>
      </c>
      <c r="B47" s="14">
        <f t="shared" ca="1" si="0"/>
        <v>77.79954261533841</v>
      </c>
      <c r="C47" s="14">
        <f t="shared" ca="1" si="0"/>
        <v>88.125216978568702</v>
      </c>
      <c r="E47" s="20">
        <f ca="1">E46</f>
        <v>-8.7289708767846577</v>
      </c>
      <c r="F47" s="10">
        <v>1</v>
      </c>
    </row>
    <row r="48" spans="1:7" x14ac:dyDescent="0.2">
      <c r="A48" s="10">
        <v>9</v>
      </c>
      <c r="B48" s="14">
        <f t="shared" ca="1" si="0"/>
        <v>117.75145195061211</v>
      </c>
      <c r="C48" s="14">
        <f t="shared" ca="1" si="0"/>
        <v>87.690682290402691</v>
      </c>
    </row>
    <row r="49" spans="1:6" x14ac:dyDescent="0.2">
      <c r="A49" s="10">
        <v>10</v>
      </c>
      <c r="B49" s="14">
        <f t="shared" ca="1" si="0"/>
        <v>81.408668697971805</v>
      </c>
      <c r="C49" s="14">
        <f t="shared" ca="1" si="0"/>
        <v>108.13561851747244</v>
      </c>
      <c r="E49" s="7" t="str">
        <f>F16</f>
        <v>Левая граница</v>
      </c>
    </row>
    <row r="50" spans="1:6" x14ac:dyDescent="0.2">
      <c r="A50" s="10">
        <v>11</v>
      </c>
      <c r="B50" s="14">
        <f t="shared" ca="1" si="0"/>
        <v>104.48469619587213</v>
      </c>
      <c r="E50" s="10" t="s">
        <v>12</v>
      </c>
      <c r="F50" s="10" t="s">
        <v>13</v>
      </c>
    </row>
    <row r="51" spans="1:6" x14ac:dyDescent="0.2">
      <c r="A51" s="10">
        <v>12</v>
      </c>
      <c r="B51" s="14">
        <f t="shared" ca="1" si="0"/>
        <v>85.202277246271464</v>
      </c>
      <c r="E51" s="20">
        <f ca="1">F17</f>
        <v>-18.707056380956892</v>
      </c>
      <c r="F51" s="10">
        <v>0</v>
      </c>
    </row>
    <row r="52" spans="1:6" x14ac:dyDescent="0.2">
      <c r="E52" s="20">
        <f ca="1">E51</f>
        <v>-18.707056380956892</v>
      </c>
      <c r="F52" s="10">
        <v>1</v>
      </c>
    </row>
    <row r="54" spans="1:6" x14ac:dyDescent="0.2">
      <c r="E54" s="7" t="str">
        <f>G16</f>
        <v>Правая граница</v>
      </c>
    </row>
    <row r="55" spans="1:6" x14ac:dyDescent="0.2">
      <c r="E55" s="10" t="s">
        <v>12</v>
      </c>
      <c r="F55" s="10" t="s">
        <v>13</v>
      </c>
    </row>
    <row r="56" spans="1:6" x14ac:dyDescent="0.2">
      <c r="E56" s="20">
        <f ca="1">G17</f>
        <v>1.2491146273875771</v>
      </c>
      <c r="F56" s="10">
        <v>0</v>
      </c>
    </row>
    <row r="57" spans="1:6" x14ac:dyDescent="0.2">
      <c r="E57" s="20">
        <f ca="1">E56</f>
        <v>1.2491146273875771</v>
      </c>
      <c r="F57" s="10">
        <v>1</v>
      </c>
    </row>
  </sheetData>
  <conditionalFormatting sqref="A27:A29">
    <cfRule type="expression" dxfId="3" priority="6">
      <formula>A27=FALSE</formula>
    </cfRule>
  </conditionalFormatting>
  <conditionalFormatting sqref="D24">
    <cfRule type="expression" dxfId="2" priority="2">
      <formula>$B$6=0</formula>
    </cfRule>
  </conditionalFormatting>
  <conditionalFormatting sqref="D25">
    <cfRule type="expression" dxfId="1" priority="1">
      <formula>$B$6=0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7" workbookViewId="0">
      <selection activeCell="F10" sqref="F10"/>
    </sheetView>
  </sheetViews>
  <sheetFormatPr defaultRowHeight="12.75" x14ac:dyDescent="0.2"/>
  <cols>
    <col min="1" max="1" width="16.85546875" style="7" customWidth="1"/>
    <col min="2" max="2" width="15.28515625" style="7" customWidth="1"/>
    <col min="3" max="3" width="16.85546875" style="7" customWidth="1"/>
    <col min="4" max="4" width="15.42578125" style="7" customWidth="1"/>
    <col min="5" max="5" width="17.42578125" style="7" bestFit="1" customWidth="1"/>
    <col min="6" max="6" width="31" style="7" bestFit="1" customWidth="1"/>
    <col min="7" max="7" width="21.5703125" style="7" bestFit="1" customWidth="1"/>
    <col min="8" max="8" width="3.85546875" style="7" customWidth="1"/>
    <col min="9" max="9" width="35.42578125" style="7" bestFit="1" customWidth="1"/>
    <col min="10" max="11" width="14.42578125" style="7" bestFit="1" customWidth="1"/>
    <col min="12" max="12" width="10.5703125" style="7" bestFit="1" customWidth="1"/>
    <col min="13" max="13" width="11.7109375" style="7" bestFit="1" customWidth="1"/>
    <col min="14" max="22" width="10.5703125" style="7" bestFit="1" customWidth="1"/>
    <col min="23" max="264" width="9.140625" style="7"/>
    <col min="265" max="265" width="10" style="7" customWidth="1"/>
    <col min="266" max="345" width="9.140625" style="7"/>
    <col min="346" max="346" width="8.5703125" style="7" customWidth="1"/>
    <col min="347" max="16384" width="9.140625" style="7"/>
  </cols>
  <sheetData>
    <row r="1" spans="1:15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5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58" t="s">
        <v>72</v>
      </c>
    </row>
    <row r="3" spans="1:15" ht="18.75" x14ac:dyDescent="0.2">
      <c r="A3" s="1" t="str">
        <f>'Сигма неизвестна'!A3</f>
        <v>Двухвыборочный t-тест для средних (с отличающимися дисперсиями)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ht="15.75" x14ac:dyDescent="0.2">
      <c r="A4" s="21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5" ht="15.75" x14ac:dyDescent="0.25">
      <c r="A6" s="10" t="s">
        <v>29</v>
      </c>
      <c r="B6" s="10">
        <v>0</v>
      </c>
      <c r="C6" s="7" t="s">
        <v>36</v>
      </c>
      <c r="E6" s="8"/>
      <c r="L6" s="8"/>
      <c r="M6" s="8"/>
      <c r="N6" s="8"/>
      <c r="O6" s="8"/>
    </row>
    <row r="7" spans="1:15" ht="26.25" x14ac:dyDescent="0.25">
      <c r="A7" s="12" t="s">
        <v>14</v>
      </c>
      <c r="B7" s="30">
        <v>0.05</v>
      </c>
      <c r="I7" t="s">
        <v>67</v>
      </c>
      <c r="J7"/>
      <c r="K7"/>
    </row>
    <row r="8" spans="1:15" ht="16.5" thickBot="1" x14ac:dyDescent="0.3">
      <c r="G8" s="8"/>
      <c r="H8" s="8"/>
      <c r="I8"/>
      <c r="J8"/>
      <c r="K8"/>
    </row>
    <row r="9" spans="1:15" ht="15" x14ac:dyDescent="0.25">
      <c r="B9" s="9" t="s">
        <v>41</v>
      </c>
      <c r="C9" s="9" t="s">
        <v>42</v>
      </c>
      <c r="E9" s="9" t="s">
        <v>63</v>
      </c>
      <c r="I9" s="38"/>
      <c r="J9" s="38" t="s">
        <v>41</v>
      </c>
      <c r="K9" s="38" t="s">
        <v>42</v>
      </c>
    </row>
    <row r="10" spans="1:15" ht="15" x14ac:dyDescent="0.25">
      <c r="A10" s="12" t="s">
        <v>48</v>
      </c>
      <c r="B10" s="10">
        <f>COUNT(B29:B38)</f>
        <v>10</v>
      </c>
      <c r="C10" s="10">
        <f>COUNT(C29:C44)</f>
        <v>7</v>
      </c>
      <c r="E10" s="54">
        <f>ROUND(((B13+C13)^2)/((B13^2)/(B10-1)+(C13^2)/(C10-1)),0)</f>
        <v>9</v>
      </c>
      <c r="I10" s="36" t="s">
        <v>18</v>
      </c>
      <c r="J10" s="36">
        <v>99.131504666424988</v>
      </c>
      <c r="K10" s="36">
        <v>97.497977558053392</v>
      </c>
    </row>
    <row r="11" spans="1:15" ht="26.25" x14ac:dyDescent="0.25">
      <c r="A11" s="12" t="s">
        <v>60</v>
      </c>
      <c r="B11" s="20">
        <f>AVERAGE(B29:B38)</f>
        <v>99.131504666424988</v>
      </c>
      <c r="C11" s="20">
        <f>AVERAGE(C29:C35)</f>
        <v>97.497977558053392</v>
      </c>
      <c r="I11" s="36" t="s">
        <v>35</v>
      </c>
      <c r="J11" s="36">
        <v>82.413805007801926</v>
      </c>
      <c r="K11" s="36">
        <v>208.12330417582416</v>
      </c>
    </row>
    <row r="12" spans="1:15" ht="28.5" x14ac:dyDescent="0.25">
      <c r="A12" s="12" t="s">
        <v>59</v>
      </c>
      <c r="B12" s="20">
        <f>_xlfn.VAR.S(B29:B38)</f>
        <v>82.413805007801926</v>
      </c>
      <c r="C12" s="20">
        <f>_xlfn.VAR.S(C29:C35)</f>
        <v>208.12330417582416</v>
      </c>
      <c r="I12" s="36" t="s">
        <v>33</v>
      </c>
      <c r="J12" s="36">
        <v>10</v>
      </c>
      <c r="K12" s="36">
        <v>7</v>
      </c>
    </row>
    <row r="13" spans="1:15" ht="15.75" x14ac:dyDescent="0.25">
      <c r="A13" s="12" t="s">
        <v>58</v>
      </c>
      <c r="B13" s="20">
        <f>B12/B10</f>
        <v>8.2413805007801919</v>
      </c>
      <c r="C13" s="20">
        <f>C12/C10</f>
        <v>29.731900596546307</v>
      </c>
      <c r="I13" s="36" t="s">
        <v>34</v>
      </c>
      <c r="J13" s="36">
        <v>0</v>
      </c>
      <c r="K13" s="36"/>
    </row>
    <row r="14" spans="1:15" ht="15" x14ac:dyDescent="0.25">
      <c r="I14" s="36" t="s">
        <v>51</v>
      </c>
      <c r="J14" s="36">
        <v>9</v>
      </c>
      <c r="K14" s="36"/>
    </row>
    <row r="15" spans="1:15" ht="34.5" x14ac:dyDescent="0.25">
      <c r="A15" s="43" t="s">
        <v>31</v>
      </c>
      <c r="B15" s="23" t="s">
        <v>61</v>
      </c>
      <c r="C15" s="47" t="s">
        <v>64</v>
      </c>
      <c r="D15" s="47" t="s">
        <v>65</v>
      </c>
      <c r="E15" s="41" t="s">
        <v>49</v>
      </c>
      <c r="G15" s="9" t="s">
        <v>68</v>
      </c>
      <c r="I15" s="36" t="s">
        <v>52</v>
      </c>
      <c r="J15" s="36">
        <v>0.26508630029841335</v>
      </c>
      <c r="K15" s="36"/>
    </row>
    <row r="16" spans="1:15" ht="15" x14ac:dyDescent="0.25">
      <c r="A16" s="20">
        <f>B11-C11</f>
        <v>1.6335271083715952</v>
      </c>
      <c r="B16" s="20">
        <f>B13+C13</f>
        <v>37.973281097326499</v>
      </c>
      <c r="C16" s="27">
        <f>_xlfn.T.INV(1-B7/2,E10)</f>
        <v>2.2621571627982049</v>
      </c>
      <c r="D16" s="27">
        <f>_xlfn.T.INV(1-B7,E10)</f>
        <v>1.8331129326562368</v>
      </c>
      <c r="E16" s="48">
        <f>(A16-B6)/SQRT(B16)</f>
        <v>0.26508630029841335</v>
      </c>
      <c r="G16" s="56">
        <f>_xlfn.T.TEST(B29:B38,C29:C35,1,3)</f>
        <v>0.39835947570934116</v>
      </c>
      <c r="I16" s="36" t="s">
        <v>53</v>
      </c>
      <c r="J16" s="36">
        <v>0.39845725434749119</v>
      </c>
      <c r="K16" s="36"/>
    </row>
    <row r="17" spans="1:14" ht="15" x14ac:dyDescent="0.25">
      <c r="I17" s="36" t="s">
        <v>54</v>
      </c>
      <c r="J17" s="36">
        <v>1.8331129326562374</v>
      </c>
      <c r="K17" s="36"/>
    </row>
    <row r="18" spans="1:14" ht="15" x14ac:dyDescent="0.25">
      <c r="A18" s="9" t="s">
        <v>66</v>
      </c>
      <c r="B18" s="9" t="s">
        <v>24</v>
      </c>
      <c r="G18" s="56">
        <f>_xlfn.T.TEST(B29:B38,C29:C35,2,3)</f>
        <v>0.79671895141868232</v>
      </c>
      <c r="I18" s="36" t="s">
        <v>55</v>
      </c>
      <c r="J18" s="36">
        <v>0.79691450869498237</v>
      </c>
      <c r="K18" s="36"/>
    </row>
    <row r="19" spans="1:14" ht="15.75" thickBot="1" x14ac:dyDescent="0.3">
      <c r="A19" s="31" t="s">
        <v>16</v>
      </c>
      <c r="B19" s="10" t="str">
        <f>"мю1-мю2="&amp;B6</f>
        <v>мю1-мю2=0</v>
      </c>
      <c r="I19" s="37" t="s">
        <v>56</v>
      </c>
      <c r="J19" s="37">
        <v>2.2621571627982053</v>
      </c>
      <c r="K19" s="37"/>
    </row>
    <row r="20" spans="1:14" ht="14.25" x14ac:dyDescent="0.25">
      <c r="A20" s="39"/>
      <c r="B20" s="15"/>
      <c r="D20" s="17" t="s">
        <v>22</v>
      </c>
    </row>
    <row r="21" spans="1:14" ht="51" x14ac:dyDescent="0.2">
      <c r="A21" s="44" t="s">
        <v>40</v>
      </c>
      <c r="B21" s="45"/>
      <c r="C21" s="41" t="s">
        <v>20</v>
      </c>
      <c r="D21" s="40" t="s">
        <v>25</v>
      </c>
      <c r="E21" s="40" t="s">
        <v>43</v>
      </c>
      <c r="F21" s="40" t="s">
        <v>44</v>
      </c>
      <c r="G21" s="40" t="s">
        <v>46</v>
      </c>
    </row>
    <row r="22" spans="1:14" ht="14.25" x14ac:dyDescent="0.25">
      <c r="A22" s="31" t="s">
        <v>17</v>
      </c>
      <c r="B22" s="10" t="str">
        <f>"мю1-мю2&lt;&gt;"&amp;$B$6</f>
        <v>мю1-мю2&lt;&gt;0</v>
      </c>
      <c r="C22" s="50">
        <f>2*(1-_xlfn.T.DIST(ABS(E16),E10,TRUE))</f>
        <v>0.79691450869498226</v>
      </c>
      <c r="D22" s="29" t="b">
        <f>ABS($E$16)&gt;C16</f>
        <v>0</v>
      </c>
      <c r="E22" s="29" t="b">
        <f>$B$7&gt;C22</f>
        <v>0</v>
      </c>
      <c r="F22" s="46" t="str">
        <f>IF(NOT(D22),"Нет оснований для отклонения Н0","Н0 отклоняется")</f>
        <v>Нет оснований для отклонения Н0</v>
      </c>
      <c r="G22" s="10" t="s">
        <v>38</v>
      </c>
    </row>
    <row r="23" spans="1:14" ht="14.25" x14ac:dyDescent="0.25">
      <c r="A23" s="31" t="s">
        <v>17</v>
      </c>
      <c r="B23" s="10" t="str">
        <f>"мю1-мю2&gt;"&amp;$B$6</f>
        <v>мю1-мю2&gt;0</v>
      </c>
      <c r="C23" s="50">
        <f>1-_xlfn.T.DIST(E16,E10,TRUE)</f>
        <v>0.39845725434749113</v>
      </c>
      <c r="D23" s="29" t="b">
        <f>$E$16&gt;$D$16</f>
        <v>0</v>
      </c>
      <c r="E23" s="29" t="b">
        <f t="shared" ref="E23:E24" si="0">$B$7&gt;C23</f>
        <v>0</v>
      </c>
      <c r="F23" s="46" t="str">
        <f t="shared" ref="F23:F24" si="1">IF(NOT(D23),"Нет оснований для отклонения Н0","Н0 отклоняется")</f>
        <v>Нет оснований для отклонения Н0</v>
      </c>
      <c r="G23" s="10" t="s">
        <v>39</v>
      </c>
    </row>
    <row r="24" spans="1:14" ht="14.25" x14ac:dyDescent="0.25">
      <c r="A24" s="31" t="s">
        <v>17</v>
      </c>
      <c r="B24" s="10" t="str">
        <f>"мю1-мю2&lt;"&amp;$B$6</f>
        <v>мю1-мю2&lt;0</v>
      </c>
      <c r="C24" s="42">
        <f>_xlfn.T.DIST(E16,E10,TRUE)</f>
        <v>0.60154274565250887</v>
      </c>
      <c r="D24" s="29" t="b">
        <f>$E$16&lt;-$D$16</f>
        <v>0</v>
      </c>
      <c r="E24" s="29" t="b">
        <f t="shared" si="0"/>
        <v>0</v>
      </c>
      <c r="F24" s="46" t="str">
        <f t="shared" si="1"/>
        <v>Нет оснований для отклонения Н0</v>
      </c>
      <c r="G24" s="10" t="s">
        <v>39</v>
      </c>
    </row>
    <row r="26" spans="1:14" ht="15.75" x14ac:dyDescent="0.25">
      <c r="A26" s="18" t="s">
        <v>69</v>
      </c>
      <c r="B26" s="25"/>
      <c r="C26" s="25"/>
    </row>
    <row r="27" spans="1:14" x14ac:dyDescent="0.2">
      <c r="A27" s="26"/>
      <c r="N27" s="32"/>
    </row>
    <row r="28" spans="1:14" x14ac:dyDescent="0.2">
      <c r="A28" s="55" t="s">
        <v>8</v>
      </c>
      <c r="B28" s="55" t="s">
        <v>41</v>
      </c>
      <c r="C28" s="55" t="s">
        <v>42</v>
      </c>
    </row>
    <row r="29" spans="1:14" x14ac:dyDescent="0.2">
      <c r="A29" s="10">
        <v>1</v>
      </c>
      <c r="B29" s="14">
        <v>82.279591080497653</v>
      </c>
      <c r="C29" s="14">
        <v>106.34248515195731</v>
      </c>
    </row>
    <row r="30" spans="1:14" x14ac:dyDescent="0.2">
      <c r="A30" s="10">
        <v>2</v>
      </c>
      <c r="B30" s="14">
        <v>107.54629452510046</v>
      </c>
      <c r="C30" s="14">
        <v>79.184326473103567</v>
      </c>
    </row>
    <row r="31" spans="1:14" x14ac:dyDescent="0.2">
      <c r="A31" s="10">
        <v>3</v>
      </c>
      <c r="B31" s="14">
        <v>110.2981996867137</v>
      </c>
      <c r="C31" s="14">
        <v>109.37536749706675</v>
      </c>
    </row>
    <row r="32" spans="1:14" x14ac:dyDescent="0.2">
      <c r="A32" s="10">
        <v>4</v>
      </c>
      <c r="B32" s="14">
        <v>88.577613703612101</v>
      </c>
      <c r="C32" s="14">
        <v>112.57414376441774</v>
      </c>
    </row>
    <row r="33" spans="1:3" x14ac:dyDescent="0.2">
      <c r="A33" s="10">
        <v>5</v>
      </c>
      <c r="B33" s="14">
        <v>98.851770148070415</v>
      </c>
      <c r="C33" s="14">
        <v>100.4137554691936</v>
      </c>
    </row>
    <row r="34" spans="1:3" x14ac:dyDescent="0.2">
      <c r="A34" s="10">
        <v>6</v>
      </c>
      <c r="B34" s="14">
        <v>94.049428915316611</v>
      </c>
      <c r="C34" s="14">
        <v>98.482153972411993</v>
      </c>
    </row>
    <row r="35" spans="1:3" x14ac:dyDescent="0.2">
      <c r="A35" s="10">
        <v>7</v>
      </c>
      <c r="B35" s="14">
        <v>100.00746219891991</v>
      </c>
      <c r="C35" s="14">
        <v>76.113610578222762</v>
      </c>
    </row>
    <row r="36" spans="1:3" x14ac:dyDescent="0.2">
      <c r="A36" s="10">
        <v>8</v>
      </c>
      <c r="B36" s="14">
        <v>106.62052890644335</v>
      </c>
    </row>
    <row r="37" spans="1:3" x14ac:dyDescent="0.2">
      <c r="A37" s="10">
        <v>9</v>
      </c>
      <c r="B37" s="14">
        <v>106.85567485958302</v>
      </c>
    </row>
    <row r="38" spans="1:3" x14ac:dyDescent="0.2">
      <c r="A38" s="10">
        <v>10</v>
      </c>
      <c r="B38" s="14">
        <v>96.228482639992535</v>
      </c>
    </row>
  </sheetData>
  <conditionalFormatting sqref="D22:E24">
    <cfRule type="expression" dxfId="0" priority="1">
      <formula>D22=FALSE</formula>
    </cfRule>
  </conditionalFormatting>
  <hyperlinks>
    <hyperlink ref="A1:G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57" t="s">
        <v>2</v>
      </c>
      <c r="B1" s="57"/>
      <c r="C1" s="57"/>
      <c r="D1" s="57"/>
      <c r="E1" s="57"/>
      <c r="F1" s="57"/>
      <c r="G1" s="57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Сигма неизвестна</vt:lpstr>
      <vt:lpstr>Пакет анализа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2025-01-01T10:05:16Z</dcterms:modified>
</cp:coreProperties>
</file>