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420" windowWidth="18795" windowHeight="11640" tabRatio="779"/>
  </bookViews>
  <sheets>
    <sheet name="Сигма известна" sheetId="17" r:id="rId1"/>
    <sheet name="Пакет анализа" sheetId="18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1" hidden="1">1</definedName>
    <definedName name="solver_eng" localSheetId="0" hidden="1">1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'Пакет анализа'!#REF!</definedName>
    <definedName name="solver_opt" localSheetId="0" hidden="1">'Сигма известна'!#REF!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I5" i="17" l="1"/>
  <c r="C8" i="17" l="1"/>
  <c r="B8" i="17"/>
  <c r="B27" i="18"/>
  <c r="B26" i="18"/>
  <c r="B25" i="18"/>
  <c r="D19" i="18"/>
  <c r="C7" i="18"/>
  <c r="B7" i="18"/>
  <c r="B14" i="18" l="1"/>
  <c r="B16" i="18" s="1"/>
  <c r="C19" i="18"/>
  <c r="C14" i="18"/>
  <c r="C16" i="18" s="1"/>
  <c r="B15" i="18" l="1"/>
  <c r="C15" i="18"/>
  <c r="B19" i="18"/>
  <c r="B22" i="18"/>
  <c r="E55" i="17"/>
  <c r="E50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E42" i="17"/>
  <c r="E40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41" i="17"/>
  <c r="B10" i="17"/>
  <c r="B26" i="17" s="1"/>
  <c r="A19" i="18" l="1"/>
  <c r="E19" i="18" s="1"/>
  <c r="C16" i="17"/>
  <c r="B25" i="17"/>
  <c r="C15" i="17"/>
  <c r="C17" i="17" s="1"/>
  <c r="B16" i="17"/>
  <c r="B15" i="17"/>
  <c r="B17" i="17" s="1"/>
  <c r="C21" i="17"/>
  <c r="D26" i="18" l="1"/>
  <c r="F26" i="18" s="1"/>
  <c r="D25" i="18"/>
  <c r="F25" i="18" s="1"/>
  <c r="D27" i="18"/>
  <c r="F27" i="18" s="1"/>
  <c r="C27" i="18"/>
  <c r="E27" i="18" s="1"/>
  <c r="C26" i="18"/>
  <c r="E26" i="18" s="1"/>
  <c r="C25" i="18"/>
  <c r="E25" i="18" s="1"/>
  <c r="B20" i="17"/>
  <c r="A20" i="17"/>
  <c r="B12" i="17"/>
  <c r="C22" i="17" s="1"/>
  <c r="D20" i="17" l="1"/>
  <c r="E47" i="17"/>
  <c r="E48" i="17" s="1"/>
  <c r="E45" i="17"/>
  <c r="C20" i="17"/>
  <c r="G20" i="17" s="1"/>
  <c r="F20" i="17" l="1"/>
  <c r="A29" i="17" s="1"/>
  <c r="E57" i="17"/>
  <c r="E58" i="17" s="1"/>
  <c r="E52" i="17" l="1"/>
  <c r="E53" i="17" s="1"/>
  <c r="E43" i="17"/>
  <c r="D26" i="17" l="1"/>
  <c r="A31" i="17" s="1"/>
  <c r="A30" i="17" l="1"/>
  <c r="B33" i="17"/>
</calcChain>
</file>

<file path=xl/sharedStrings.xml><?xml version="1.0" encoding="utf-8"?>
<sst xmlns="http://schemas.openxmlformats.org/spreadsheetml/2006/main" count="115" uniqueCount="69">
  <si>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</si>
  <si>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</si>
  <si>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</si>
  <si>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</si>
  <si>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</si>
  <si>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</si>
  <si>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Параметр</t>
  </si>
  <si>
    <t>мю</t>
  </si>
  <si>
    <t>Для графика</t>
  </si>
  <si>
    <t>Размер выборки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</si>
  <si>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</si>
  <si>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</si>
  <si>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</si>
  <si>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</si>
  <si>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</si>
  <si>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</si>
  <si>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</si>
  <si>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t>Точечная оценка среднего</t>
  </si>
  <si>
    <r>
      <t>Уровень доверия 1-</t>
    </r>
    <r>
      <rPr>
        <i/>
        <sz val="10"/>
        <rFont val="Calibri"/>
        <family val="2"/>
        <charset val="204"/>
        <scheme val="minor"/>
      </rPr>
      <t>a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</si>
  <si>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0</t>
    </r>
    <r>
      <rPr>
        <sz val="10"/>
        <rFont val="Calibri"/>
        <family val="2"/>
        <charset val="204"/>
        <scheme val="minor"/>
      </rPr>
      <t>: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</si>
  <si>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>:</t>
    </r>
  </si>
  <si>
    <t>Среднее</t>
  </si>
  <si>
    <t>Вывод:</t>
  </si>
  <si>
    <t>P-значение</t>
  </si>
  <si>
    <t>Проверка через доверительный интервал</t>
  </si>
  <si>
    <r>
      <t>Отклонить Н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sz val="10"/>
        <rFont val="Calibri"/>
        <family val="2"/>
        <charset val="204"/>
        <scheme val="minor"/>
      </rPr>
      <t>?</t>
    </r>
  </si>
  <si>
    <t>Гипотеза</t>
  </si>
  <si>
    <t>Выражение</t>
  </si>
  <si>
    <t>Результат Z-теста</t>
  </si>
  <si>
    <r>
      <t xml:space="preserve">Верхний </t>
    </r>
    <r>
      <rPr>
        <i/>
        <sz val="10"/>
        <rFont val="Calibri"/>
        <family val="2"/>
        <charset val="204"/>
        <scheme val="minor"/>
      </rPr>
      <t>a/2-</t>
    </r>
    <r>
      <rPr>
        <sz val="10"/>
        <rFont val="Calibri"/>
        <family val="2"/>
        <charset val="204"/>
        <scheme val="minor"/>
      </rPr>
      <t>Квантиль ст. норм. распределения</t>
    </r>
  </si>
  <si>
    <r>
      <t xml:space="preserve">Сравнение P-значения с Уровнем значимости </t>
    </r>
    <r>
      <rPr>
        <i/>
        <sz val="10"/>
        <rFont val="Calibri"/>
        <family val="2"/>
        <charset val="204"/>
        <scheme val="minor"/>
      </rPr>
      <t>а</t>
    </r>
  </si>
  <si>
    <t>Двухвыборочный z-тест для средних. Проверка статистических гипотез в MS EXCEL</t>
  </si>
  <si>
    <t>Распределение1</t>
  </si>
  <si>
    <t>Распределение2</t>
  </si>
  <si>
    <t>мю1-мю2</t>
  </si>
  <si>
    <t>гипотетическая разница средних (предположение)</t>
  </si>
  <si>
    <t>Дисперсия выборочного среднего</t>
  </si>
  <si>
    <t>Разница средних значений выборок</t>
  </si>
  <si>
    <t>Стандартное отклонение разницы средних значений выборок</t>
  </si>
  <si>
    <t>Двусторонняя гипотеза</t>
  </si>
  <si>
    <t>Новые значения выборки генерируются при нажатии клавиши F9 или изменении данных на листе (см. ячейку В44)</t>
  </si>
  <si>
    <t>Двухвыборочный z-тест для средних</t>
  </si>
  <si>
    <t>Известная дисперсия</t>
  </si>
  <si>
    <t>Наблюдения</t>
  </si>
  <si>
    <t>Гипотетическая разность средних</t>
  </si>
  <si>
    <t>z</t>
  </si>
  <si>
    <t>P(Z&lt;=z) одностороннее</t>
  </si>
  <si>
    <t>z критическое одностороннее</t>
  </si>
  <si>
    <t>P(Z&lt;=z) двухстороннее</t>
  </si>
  <si>
    <t>z критическое двухстороннее</t>
  </si>
  <si>
    <t>Дисперсия</t>
  </si>
  <si>
    <t>считается известным</t>
  </si>
  <si>
    <t>гипотетическая разница средних</t>
  </si>
  <si>
    <t>Использование надстройки Пакет анализа</t>
  </si>
  <si>
    <r>
      <t xml:space="preserve">Верхний </t>
    </r>
    <r>
      <rPr>
        <i/>
        <sz val="10"/>
        <rFont val="Calibri"/>
        <family val="2"/>
        <charset val="204"/>
        <scheme val="minor"/>
      </rPr>
      <t>a-</t>
    </r>
    <r>
      <rPr>
        <sz val="10"/>
        <rFont val="Calibri"/>
        <family val="2"/>
        <charset val="204"/>
        <scheme val="minor"/>
      </rPr>
      <t>Квантиль ст. норм. распределения</t>
    </r>
  </si>
  <si>
    <t>Двухсторонняя гипотеза</t>
  </si>
  <si>
    <t>Односторонняя гипотеза</t>
  </si>
  <si>
    <t>Гипотезы</t>
  </si>
  <si>
    <r>
      <t>Значение z-статистики: Z</t>
    </r>
    <r>
      <rPr>
        <b/>
        <vertAlign val="subscript"/>
        <sz val="10"/>
        <rFont val="Calibri"/>
        <family val="2"/>
        <charset val="204"/>
        <scheme val="minor"/>
      </rPr>
      <t>0</t>
    </r>
  </si>
  <si>
    <t>Альтернативные гипотезы</t>
  </si>
  <si>
    <t>Выборка1</t>
  </si>
  <si>
    <t>Выборка2</t>
  </si>
  <si>
    <t>В задаче считается известным</t>
  </si>
  <si>
    <t>Среднее (используется только для генерации значений выборки, в задаче считается неизвестным)</t>
  </si>
  <si>
    <r>
      <t xml:space="preserve">Сравнение P-значения с Уровнем значимости </t>
    </r>
    <r>
      <rPr>
        <b/>
        <i/>
        <sz val="10"/>
        <rFont val="Calibri"/>
        <family val="2"/>
        <charset val="204"/>
        <scheme val="minor"/>
      </rPr>
      <t>а</t>
    </r>
  </si>
  <si>
    <t>Вывод</t>
  </si>
  <si>
    <t>Выборки делаются из нормального распределения</t>
  </si>
  <si>
    <t>Вид гипотезы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</si>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</sst>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%"/>
    <numFmt numFmtId="168" formatCode="0.000%"/>
    <numFmt numFmtId="169" formatCode="0.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bscript"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5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166" fontId="13" fillId="7" borderId="1" xfId="1" applyNumberFormat="1" applyFont="1" applyFill="1" applyBorder="1"/>
    <xf numFmtId="0" fontId="13" fillId="0" borderId="1" xfId="1" applyFont="1" applyBorder="1" applyAlignment="1">
      <alignment vertical="top" wrapText="1"/>
    </xf>
    <xf numFmtId="9" fontId="13" fillId="0" borderId="1" xfId="1" applyNumberFormat="1" applyFont="1" applyFill="1" applyBorder="1"/>
    <xf numFmtId="0" fontId="11" fillId="6" borderId="0" xfId="1" applyFont="1" applyFill="1"/>
    <xf numFmtId="0" fontId="14" fillId="0" borderId="0" xfId="1" applyFont="1"/>
    <xf numFmtId="166" fontId="13" fillId="0" borderId="1" xfId="1" applyNumberFormat="1" applyFont="1" applyBorder="1" applyAlignment="1">
      <alignment vertical="top"/>
    </xf>
    <xf numFmtId="0" fontId="10" fillId="0" borderId="0" xfId="1" applyFont="1" applyAlignment="1">
      <alignment horizontal="right"/>
    </xf>
    <xf numFmtId="166" fontId="13" fillId="0" borderId="0" xfId="1" applyNumberFormat="1" applyFont="1"/>
    <xf numFmtId="166" fontId="13" fillId="0" borderId="0" xfId="1" applyNumberFormat="1" applyFont="1" applyBorder="1"/>
    <xf numFmtId="0" fontId="18" fillId="8" borderId="1" xfId="1" applyFont="1" applyFill="1" applyBorder="1"/>
    <xf numFmtId="167" fontId="13" fillId="5" borderId="1" xfId="1" applyNumberFormat="1" applyFont="1" applyFill="1" applyBorder="1"/>
    <xf numFmtId="0" fontId="13" fillId="0" borderId="1" xfId="1" applyFont="1" applyBorder="1" applyAlignment="1">
      <alignment horizontal="right"/>
    </xf>
    <xf numFmtId="9" fontId="13" fillId="0" borderId="0" xfId="1" applyNumberFormat="1" applyFont="1"/>
    <xf numFmtId="168" fontId="13" fillId="0" borderId="0" xfId="1" applyNumberFormat="1" applyFont="1"/>
    <xf numFmtId="0" fontId="10" fillId="0" borderId="0" xfId="1" applyFont="1"/>
    <xf numFmtId="0" fontId="20" fillId="0" borderId="0" xfId="1" applyFont="1"/>
    <xf numFmtId="0" fontId="21" fillId="0" borderId="0" xfId="1" applyFont="1"/>
    <xf numFmtId="0" fontId="0" fillId="0" borderId="0" xfId="0" applyFill="1" applyBorder="1" applyAlignment="1"/>
    <xf numFmtId="0" fontId="0" fillId="0" borderId="2" xfId="0" applyFill="1" applyBorder="1" applyAlignment="1"/>
    <xf numFmtId="0" fontId="22" fillId="0" borderId="3" xfId="0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0" xfId="1" applyFont="1" applyBorder="1" applyAlignment="1">
      <alignment horizontal="right"/>
    </xf>
    <xf numFmtId="0" fontId="10" fillId="0" borderId="1" xfId="1" applyFont="1" applyBorder="1" applyAlignment="1">
      <alignment vertical="top" wrapText="1"/>
    </xf>
    <xf numFmtId="0" fontId="10" fillId="6" borderId="1" xfId="1" applyFont="1" applyFill="1" applyBorder="1" applyAlignment="1">
      <alignment vertical="top" wrapText="1"/>
    </xf>
    <xf numFmtId="166" fontId="13" fillId="6" borderId="1" xfId="1" applyNumberFormat="1" applyFont="1" applyFill="1" applyBorder="1"/>
    <xf numFmtId="0" fontId="13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4" fillId="0" borderId="1" xfId="1" applyFont="1" applyBorder="1"/>
    <xf numFmtId="166" fontId="0" fillId="0" borderId="0" xfId="0" applyNumberFormat="1" applyFill="1" applyBorder="1" applyAlignment="1"/>
    <xf numFmtId="166" fontId="0" fillId="0" borderId="2" xfId="0" applyNumberFormat="1" applyFill="1" applyBorder="1" applyAlignment="1"/>
    <xf numFmtId="169" fontId="13" fillId="6" borderId="1" xfId="1" applyNumberFormat="1" applyFont="1" applyFill="1" applyBorder="1"/>
    <xf numFmtId="0" fontId="10" fillId="0" borderId="1" xfId="1" applyFont="1" applyBorder="1" applyAlignment="1">
      <alignment wrapText="1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2"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'Сигма известна'!$I$5</c:f>
          <c:strCache>
            <c:ptCount val="1"/>
            <c:pt idx="0">
              <c:v>Двухвыборочный z-тест для средних. Доверительный интервал. Уровень значимости 5,0%</c:v>
            </c:pt>
          </c:strCache>
        </c:strRef>
      </c:tx>
      <c:layout/>
      <c:overlay val="0"/>
      <c:txPr>
        <a:bodyPr/>
        <a:lstStyle/>
        <a:p>
          <a:pPr>
            <a:defRPr sz="12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6807041848668E-2"/>
          <c:y val="0.27958346274001133"/>
          <c:w val="0.89503838052559404"/>
          <c:h val="0.51864808082284375"/>
        </c:manualLayout>
      </c:layout>
      <c:scatterChart>
        <c:scatterStyle val="lineMarker"/>
        <c:varyColors val="0"/>
        <c:ser>
          <c:idx val="2"/>
          <c:order val="0"/>
          <c:tx>
            <c:strRef>
              <c:f>'Сигма известна'!$E$50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известна'!$E$52:$E$53</c:f>
              <c:numCache>
                <c:formatCode>0.000</c:formatCode>
                <c:ptCount val="2"/>
                <c:pt idx="0">
                  <c:v>-7.0106779020506504</c:v>
                </c:pt>
                <c:pt idx="1">
                  <c:v>-7.0106779020506504</c:v>
                </c:pt>
              </c:numCache>
            </c:numRef>
          </c:xVal>
          <c:yVal>
            <c:numRef>
              <c:f>'Сигма известна'!$F$52:$F$53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2-4B00-B3FA-1971442C6C62}"/>
            </c:ext>
          </c:extLst>
        </c:ser>
        <c:ser>
          <c:idx val="1"/>
          <c:order val="1"/>
          <c:tx>
            <c:strRef>
              <c:f>'Сигма известна'!$E$40</c:f>
              <c:strCache>
                <c:ptCount val="1"/>
                <c:pt idx="0">
                  <c:v>мю1-мю2=0,000</c:v>
                </c:pt>
              </c:strCache>
            </c:strRef>
          </c:tx>
          <c:spPr>
            <a:ln w="381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92-4B00-B3FA-1971442C6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'Сигма известна'!$E$42:$E$43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'Сигма известна'!$F$42:$F$43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92-4B00-B3FA-1971442C6C62}"/>
            </c:ext>
          </c:extLst>
        </c:ser>
        <c:ser>
          <c:idx val="3"/>
          <c:order val="2"/>
          <c:tx>
            <c:strRef>
              <c:f>'Сигма известна'!$E$55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известна'!$E$57:$E$58</c:f>
              <c:numCache>
                <c:formatCode>0.000</c:formatCode>
                <c:ptCount val="2"/>
                <c:pt idx="0">
                  <c:v>1.3477508429761595</c:v>
                </c:pt>
                <c:pt idx="1">
                  <c:v>1.3477508429761595</c:v>
                </c:pt>
              </c:numCache>
            </c:numRef>
          </c:xVal>
          <c:yVal>
            <c:numRef>
              <c:f>'Сигма известна'!$F$57:$F$58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92-4B00-B3FA-1971442C6C62}"/>
            </c:ext>
          </c:extLst>
        </c:ser>
        <c:ser>
          <c:idx val="4"/>
          <c:order val="3"/>
          <c:tx>
            <c:strRef>
              <c:f>'Сигма известна'!$E$45</c:f>
              <c:strCache>
                <c:ptCount val="1"/>
                <c:pt idx="0">
                  <c:v>Хср1-Хср2=-2,831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92-4B00-B3FA-1971442C6C62}"/>
                </c:ext>
              </c:extLst>
            </c:dLbl>
            <c:dLbl>
              <c:idx val="1"/>
              <c:layout>
                <c:manualLayout>
                  <c:x val="-1.1640349265138985E-2"/>
                  <c:y val="5.609900002169150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92-4B00-B3FA-1971442C6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'Сигма известна'!$E$47:$E$48</c:f>
              <c:numCache>
                <c:formatCode>0.000</c:formatCode>
                <c:ptCount val="2"/>
                <c:pt idx="0">
                  <c:v>-2.8314635295372454</c:v>
                </c:pt>
                <c:pt idx="1">
                  <c:v>-2.8314635295372454</c:v>
                </c:pt>
              </c:numCache>
            </c:numRef>
          </c:xVal>
          <c:yVal>
            <c:numRef>
              <c:f>'Сигма известна'!$F$47:$F$48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92-4B00-B3FA-1971442C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54592"/>
        <c:axId val="114669056"/>
      </c:scatterChart>
      <c:valAx>
        <c:axId val="1146545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1381369070338124E-3"/>
              <c:y val="2.230537298540205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14669056"/>
        <c:crosses val="autoZero"/>
        <c:crossBetween val="midCat"/>
      </c:valAx>
      <c:valAx>
        <c:axId val="114669056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114654592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2.5547780858656673E-2"/>
          <c:y val="0.86633348517385744"/>
          <c:w val="0.96055926425504023"/>
          <c:h val="0.117537580529706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323849</xdr:rowOff>
    </xdr:from>
    <xdr:to>
      <xdr:col>16</xdr:col>
      <xdr:colOff>0</xdr:colOff>
      <xdr:row>20</xdr:row>
      <xdr:rowOff>161924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371475</xdr:colOff>
      <xdr:row>8</xdr:row>
      <xdr:rowOff>28575</xdr:rowOff>
    </xdr:from>
    <xdr:to>
      <xdr:col>12</xdr:col>
      <xdr:colOff>371475</xdr:colOff>
      <xdr:row>9</xdr:row>
      <xdr:rowOff>104775</xdr:rowOff>
    </xdr:to>
    <xdr:sp macro="" textlink="$B$33">
      <xdr:nvSpPr>
        <xdr:cNvPr id="2" name="TextBox 1"/>
        <xdr:cNvSpPr txBox="1"/>
      </xdr:nvSpPr>
      <xdr:spPr>
        <a:xfrm>
          <a:off x="6296025" y="2981325"/>
          <a:ext cx="24098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63740BA-A672-4730-8EBE-34DDFEF1B26D}" type="TxLink">
            <a:rPr lang="ru-RU" sz="1100" b="1" i="1"/>
            <a:pPr/>
            <a:t>Нет оснований для отклонения Н0</a:t>
          </a:fld>
          <a:endParaRPr lang="ru-RU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vuhvyborochnyy-z-test-dlya-srednih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vuhvyborochnyy-z-test-dlya-srednih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P2" sqref="P2"/>
    </sheetView>
  </sheetViews>
  <sheetFormatPr defaultRowHeight="12.75" x14ac:dyDescent="0.2"/>
  <cols>
    <col min="1" max="1" width="16.85546875" style="7" customWidth="1"/>
    <col min="2" max="2" width="17.140625" style="7" customWidth="1"/>
    <col min="3" max="3" width="14.85546875" style="7" customWidth="1"/>
    <col min="4" max="4" width="12.5703125" style="7" customWidth="1"/>
    <col min="5" max="5" width="8" style="7" customWidth="1"/>
    <col min="6" max="6" width="10.140625" style="7" customWidth="1"/>
    <col min="7" max="7" width="10" style="7" bestFit="1" customWidth="1"/>
    <col min="8" max="8" width="3.85546875" style="7" customWidth="1"/>
    <col min="9" max="9" width="12.140625" style="7" bestFit="1" customWidth="1"/>
    <col min="10" max="10" width="10.7109375" style="7" customWidth="1"/>
    <col min="11" max="11" width="3.7109375" style="7" customWidth="1"/>
    <col min="12" max="12" width="9.5703125" style="7" bestFit="1" customWidth="1"/>
    <col min="13" max="13" width="10.5703125" style="7" bestFit="1" customWidth="1"/>
    <col min="14" max="14" width="11.7109375" style="7" bestFit="1" customWidth="1"/>
    <col min="15" max="23" width="10.5703125" style="7" bestFit="1" customWidth="1"/>
    <col min="24" max="265" width="9.140625" style="7"/>
    <col min="266" max="266" width="10" style="7" customWidth="1"/>
    <col min="267" max="346" width="9.140625" style="7"/>
    <col min="347" max="347" width="8.5703125" style="7" customWidth="1"/>
    <col min="348" max="16384" width="9.140625" style="7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6" t="s">
        <v>68</v>
      </c>
    </row>
    <row r="3" spans="1:16" ht="18.75" x14ac:dyDescent="0.2">
      <c r="A3" s="1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">
      <c r="A4" s="21" t="s">
        <v>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">
      <c r="I5" s="7" t="str">
        <f>"Двухвыборочный z-тест для средних. Доверительный интервал. Уровень значимости "&amp;TEXT(B11,"0,0%")</f>
        <v>Двухвыборочный z-тест для средних. Доверительный интервал. Уровень значимости 5,0%</v>
      </c>
    </row>
    <row r="6" spans="1:16" x14ac:dyDescent="0.2">
      <c r="A6" s="9" t="s">
        <v>6</v>
      </c>
      <c r="B6" s="9" t="s">
        <v>32</v>
      </c>
      <c r="C6" s="9" t="s">
        <v>33</v>
      </c>
    </row>
    <row r="7" spans="1:16" ht="25.5" x14ac:dyDescent="0.2">
      <c r="A7" s="12" t="s">
        <v>5</v>
      </c>
      <c r="B7" s="11">
        <v>10</v>
      </c>
      <c r="C7" s="11">
        <v>12</v>
      </c>
      <c r="D7" s="7" t="s">
        <v>62</v>
      </c>
      <c r="L7" s="16"/>
      <c r="M7" s="16"/>
      <c r="N7" s="16"/>
    </row>
    <row r="8" spans="1:16" x14ac:dyDescent="0.2">
      <c r="A8" s="10" t="s">
        <v>50</v>
      </c>
      <c r="B8" s="42">
        <f>B7*B7</f>
        <v>100</v>
      </c>
      <c r="C8" s="42">
        <f>C7*C7</f>
        <v>144</v>
      </c>
      <c r="L8" s="16"/>
      <c r="M8" s="16"/>
      <c r="N8" s="16"/>
    </row>
    <row r="9" spans="1:16" x14ac:dyDescent="0.2">
      <c r="L9" s="16"/>
      <c r="M9" s="16"/>
      <c r="N9" s="16"/>
    </row>
    <row r="10" spans="1:16" ht="15.75" x14ac:dyDescent="0.25">
      <c r="A10" s="10" t="s">
        <v>34</v>
      </c>
      <c r="B10" s="10">
        <f>B38-C38</f>
        <v>0</v>
      </c>
      <c r="C10" s="7" t="s">
        <v>35</v>
      </c>
      <c r="E10" s="8"/>
      <c r="G10" s="8"/>
      <c r="L10" s="16"/>
      <c r="M10" s="16"/>
      <c r="N10" s="16"/>
    </row>
    <row r="11" spans="1:16" ht="25.5" x14ac:dyDescent="0.2">
      <c r="A11" s="12" t="s">
        <v>16</v>
      </c>
      <c r="B11" s="32">
        <v>0.05</v>
      </c>
      <c r="L11" s="16"/>
      <c r="M11" s="16"/>
      <c r="N11" s="16"/>
    </row>
    <row r="12" spans="1:16" ht="25.5" x14ac:dyDescent="0.2">
      <c r="A12" s="12" t="s">
        <v>18</v>
      </c>
      <c r="B12" s="24">
        <f>1-B11</f>
        <v>0.95</v>
      </c>
      <c r="L12" s="16"/>
      <c r="M12" s="16"/>
      <c r="N12" s="16"/>
    </row>
    <row r="14" spans="1:16" x14ac:dyDescent="0.2">
      <c r="B14" s="9" t="s">
        <v>60</v>
      </c>
      <c r="C14" s="9" t="s">
        <v>61</v>
      </c>
    </row>
    <row r="15" spans="1:16" x14ac:dyDescent="0.2">
      <c r="A15" s="12" t="s">
        <v>9</v>
      </c>
      <c r="B15" s="10">
        <f ca="1">COUNT(B41:B100)</f>
        <v>60</v>
      </c>
      <c r="C15" s="10">
        <f ca="1">COUNT(C41:C100)</f>
        <v>50</v>
      </c>
    </row>
    <row r="16" spans="1:16" ht="25.5" x14ac:dyDescent="0.2">
      <c r="A16" s="12" t="s">
        <v>17</v>
      </c>
      <c r="B16" s="20">
        <f ca="1">AVERAGE(B41:B100)</f>
        <v>98.129687438641113</v>
      </c>
      <c r="C16" s="20">
        <f ca="1">AVERAGE(C41:C90)</f>
        <v>100.96115096817836</v>
      </c>
    </row>
    <row r="17" spans="1:9" ht="38.25" x14ac:dyDescent="0.2">
      <c r="A17" s="12" t="s">
        <v>36</v>
      </c>
      <c r="B17" s="20">
        <f ca="1">(B8)/B15</f>
        <v>1.6666666666666667</v>
      </c>
      <c r="C17" s="20">
        <f ca="1">(C8)/C15</f>
        <v>2.88</v>
      </c>
    </row>
    <row r="18" spans="1:9" x14ac:dyDescent="0.2">
      <c r="F18" s="36" t="s">
        <v>11</v>
      </c>
    </row>
    <row r="19" spans="1:9" ht="51" x14ac:dyDescent="0.2">
      <c r="A19" s="47" t="s">
        <v>37</v>
      </c>
      <c r="B19" s="12" t="s">
        <v>38</v>
      </c>
      <c r="C19" s="23" t="s">
        <v>29</v>
      </c>
      <c r="D19" s="45" t="s">
        <v>58</v>
      </c>
      <c r="F19" s="23" t="s">
        <v>12</v>
      </c>
      <c r="G19" s="23" t="s">
        <v>13</v>
      </c>
    </row>
    <row r="20" spans="1:9" x14ac:dyDescent="0.2">
      <c r="A20" s="20">
        <f ca="1">B16-C16</f>
        <v>-2.8314635295372454</v>
      </c>
      <c r="B20" s="20">
        <f ca="1">SQRT(B17+C17)</f>
        <v>2.1322914122292635</v>
      </c>
      <c r="C20" s="27">
        <f>_xlfn.NORM.S.INV(1-B11/2)</f>
        <v>1.9599639845400536</v>
      </c>
      <c r="D20" s="46">
        <f ca="1">(A20-B10)/B20</f>
        <v>-1.3278970750892876</v>
      </c>
      <c r="F20" s="22">
        <f ca="1">$A$20-$C$20*$B$20</f>
        <v>-7.0106779020506504</v>
      </c>
      <c r="G20" s="22">
        <f ca="1">$A$20+$C$20*$B$20</f>
        <v>1.3477508429761595</v>
      </c>
    </row>
    <row r="21" spans="1:9" x14ac:dyDescent="0.2">
      <c r="C21" s="20">
        <f>-_xlfn.NORM.S.INV(B11/2)</f>
        <v>1.9599639845400538</v>
      </c>
    </row>
    <row r="22" spans="1:9" x14ac:dyDescent="0.2">
      <c r="C22" s="20">
        <f>_xlfn.NORM.S.INV((1+B12)/2)</f>
        <v>1.9599639845400536</v>
      </c>
      <c r="I22" s="37" t="s">
        <v>40</v>
      </c>
    </row>
    <row r="23" spans="1:9" x14ac:dyDescent="0.2">
      <c r="C23" s="30"/>
    </row>
    <row r="24" spans="1:9" x14ac:dyDescent="0.2">
      <c r="A24" s="9" t="s">
        <v>26</v>
      </c>
      <c r="B24" s="9" t="s">
        <v>27</v>
      </c>
    </row>
    <row r="25" spans="1:9" ht="14.25" x14ac:dyDescent="0.25">
      <c r="A25" s="33" t="s">
        <v>19</v>
      </c>
      <c r="B25" s="10" t="str">
        <f>"мю1-мю2="&amp;B10</f>
        <v>мю1-мю2=0</v>
      </c>
      <c r="D25" s="45" t="s">
        <v>23</v>
      </c>
    </row>
    <row r="26" spans="1:9" ht="14.25" x14ac:dyDescent="0.25">
      <c r="A26" s="33" t="s">
        <v>20</v>
      </c>
      <c r="B26" s="10" t="str">
        <f>"мю1-мю2&lt;&gt;"&amp;B10</f>
        <v>мю1-мю2&lt;&gt;0</v>
      </c>
      <c r="D26" s="46">
        <f ca="1">2*(1-_xlfn.NORM.S.DIST(ABS(D20),TRUE))</f>
        <v>0.18421211113660174</v>
      </c>
    </row>
    <row r="28" spans="1:9" ht="14.25" x14ac:dyDescent="0.25">
      <c r="A28" s="17" t="s">
        <v>25</v>
      </c>
    </row>
    <row r="29" spans="1:9" x14ac:dyDescent="0.2">
      <c r="A29" s="31" t="b">
        <f ca="1">IF(OR(B10&lt;F20,B10&gt;G20),TRUE,FALSE)</f>
        <v>0</v>
      </c>
      <c r="B29" s="7" t="s">
        <v>24</v>
      </c>
    </row>
    <row r="30" spans="1:9" x14ac:dyDescent="0.2">
      <c r="A30" s="31" t="b">
        <f ca="1">ABS(D20)&gt;C20</f>
        <v>0</v>
      </c>
      <c r="B30" s="7" t="s">
        <v>28</v>
      </c>
    </row>
    <row r="31" spans="1:9" x14ac:dyDescent="0.2">
      <c r="A31" s="31" t="b">
        <f ca="1">B11&gt;D26</f>
        <v>0</v>
      </c>
      <c r="B31" s="7" t="s">
        <v>30</v>
      </c>
    </row>
    <row r="33" spans="1:16" x14ac:dyDescent="0.2">
      <c r="A33" s="28" t="s">
        <v>22</v>
      </c>
      <c r="B33" s="26" t="str">
        <f ca="1">IF(NOT(A29),"Нет оснований для отклонения Н0","Н0 отклоняется")</f>
        <v>Нет оснований для отклонения Н0</v>
      </c>
    </row>
    <row r="34" spans="1:16" x14ac:dyDescent="0.2">
      <c r="B34" s="15"/>
      <c r="K34" s="13"/>
      <c r="L34" s="13"/>
      <c r="M34" s="13"/>
      <c r="N34" s="13"/>
    </row>
    <row r="35" spans="1:16" ht="15.75" x14ac:dyDescent="0.25">
      <c r="A35" s="18" t="s">
        <v>66</v>
      </c>
      <c r="B35" s="25"/>
      <c r="C35" s="25"/>
    </row>
    <row r="37" spans="1:16" x14ac:dyDescent="0.2">
      <c r="A37" s="9" t="s">
        <v>6</v>
      </c>
      <c r="B37" s="9" t="s">
        <v>32</v>
      </c>
      <c r="C37" s="9" t="s">
        <v>33</v>
      </c>
    </row>
    <row r="38" spans="1:16" x14ac:dyDescent="0.2">
      <c r="A38" s="10" t="s">
        <v>7</v>
      </c>
      <c r="B38" s="11">
        <v>100</v>
      </c>
      <c r="C38" s="11">
        <v>100</v>
      </c>
      <c r="D38" s="38" t="s">
        <v>63</v>
      </c>
    </row>
    <row r="39" spans="1:16" x14ac:dyDescent="0.2">
      <c r="E39" s="18" t="s">
        <v>8</v>
      </c>
      <c r="F39" s="18"/>
      <c r="G39" s="18"/>
    </row>
    <row r="40" spans="1:16" x14ac:dyDescent="0.2">
      <c r="A40" s="54" t="s">
        <v>10</v>
      </c>
      <c r="B40" s="54" t="s">
        <v>60</v>
      </c>
      <c r="C40" s="54" t="s">
        <v>61</v>
      </c>
      <c r="E40" s="7" t="str">
        <f>"мю1-мю2="&amp;TEXT(B38-C38,"0,000")</f>
        <v>мю1-мю2=0,000</v>
      </c>
    </row>
    <row r="41" spans="1:16" x14ac:dyDescent="0.2">
      <c r="A41" s="10">
        <v>1</v>
      </c>
      <c r="B41" s="14">
        <f t="shared" ref="B41:B72" ca="1" si="0">_xlfn.NORM.INV(RAND(),$B$38,$B$7)</f>
        <v>95.617426330804435</v>
      </c>
      <c r="C41" s="14">
        <f t="shared" ref="C41:C72" ca="1" si="1">_xlfn.NORM.INV(RAND(),C$38,C$7)</f>
        <v>119.5316885858899</v>
      </c>
      <c r="E41" s="10" t="s">
        <v>14</v>
      </c>
      <c r="F41" s="10" t="s">
        <v>15</v>
      </c>
    </row>
    <row r="42" spans="1:16" x14ac:dyDescent="0.2">
      <c r="A42" s="10">
        <v>2</v>
      </c>
      <c r="B42" s="14">
        <f t="shared" ca="1" si="0"/>
        <v>105.17796190077303</v>
      </c>
      <c r="C42" s="14">
        <f t="shared" ca="1" si="1"/>
        <v>111.31893286730941</v>
      </c>
      <c r="E42" s="10">
        <f>B38-C38</f>
        <v>0</v>
      </c>
      <c r="F42" s="10">
        <v>0</v>
      </c>
      <c r="O42" s="34"/>
    </row>
    <row r="43" spans="1:16" x14ac:dyDescent="0.2">
      <c r="A43" s="10">
        <v>3</v>
      </c>
      <c r="B43" s="14">
        <f t="shared" ca="1" si="0"/>
        <v>113.58801913297447</v>
      </c>
      <c r="C43" s="14">
        <f t="shared" ca="1" si="1"/>
        <v>108.90577613973616</v>
      </c>
      <c r="E43" s="10">
        <f>E42</f>
        <v>0</v>
      </c>
      <c r="F43" s="10">
        <v>1</v>
      </c>
    </row>
    <row r="44" spans="1:16" x14ac:dyDescent="0.2">
      <c r="A44" s="10">
        <v>4</v>
      </c>
      <c r="B44" s="14">
        <f t="shared" ca="1" si="0"/>
        <v>88.623622367888984</v>
      </c>
      <c r="C44" s="14">
        <f t="shared" ca="1" si="1"/>
        <v>92.115561264741444</v>
      </c>
      <c r="O44" s="29"/>
      <c r="P44" s="35"/>
    </row>
    <row r="45" spans="1:16" x14ac:dyDescent="0.2">
      <c r="A45" s="10">
        <v>5</v>
      </c>
      <c r="B45" s="14">
        <f t="shared" ca="1" si="0"/>
        <v>78.308922137851553</v>
      </c>
      <c r="C45" s="14">
        <f t="shared" ca="1" si="1"/>
        <v>101.12065237481258</v>
      </c>
      <c r="E45" s="7" t="str">
        <f ca="1">"Хср1-Хср2="&amp;TEXT(A20,"0,000")</f>
        <v>Хср1-Хср2=-2,831</v>
      </c>
    </row>
    <row r="46" spans="1:16" x14ac:dyDescent="0.2">
      <c r="A46" s="10">
        <v>6</v>
      </c>
      <c r="B46" s="14">
        <f t="shared" ca="1" si="0"/>
        <v>104.2954883818621</v>
      </c>
      <c r="C46" s="14">
        <f t="shared" ca="1" si="1"/>
        <v>115.03868111614307</v>
      </c>
      <c r="E46" s="10" t="s">
        <v>14</v>
      </c>
      <c r="F46" s="10" t="s">
        <v>15</v>
      </c>
    </row>
    <row r="47" spans="1:16" x14ac:dyDescent="0.2">
      <c r="A47" s="10">
        <v>7</v>
      </c>
      <c r="B47" s="14">
        <f t="shared" ca="1" si="0"/>
        <v>108.48308625895271</v>
      </c>
      <c r="C47" s="14">
        <f t="shared" ca="1" si="1"/>
        <v>112.91751279338398</v>
      </c>
      <c r="E47" s="20">
        <f ca="1">A20</f>
        <v>-2.8314635295372454</v>
      </c>
      <c r="F47" s="10">
        <v>0</v>
      </c>
    </row>
    <row r="48" spans="1:16" x14ac:dyDescent="0.2">
      <c r="A48" s="10">
        <v>8</v>
      </c>
      <c r="B48" s="14">
        <f t="shared" ca="1" si="0"/>
        <v>102.05490552768141</v>
      </c>
      <c r="C48" s="14">
        <f t="shared" ca="1" si="1"/>
        <v>93.297403853100874</v>
      </c>
      <c r="E48" s="20">
        <f ca="1">E47</f>
        <v>-2.8314635295372454</v>
      </c>
      <c r="F48" s="10">
        <v>1</v>
      </c>
    </row>
    <row r="49" spans="1:6" x14ac:dyDescent="0.2">
      <c r="A49" s="10">
        <v>9</v>
      </c>
      <c r="B49" s="14">
        <f t="shared" ca="1" si="0"/>
        <v>96.015450592509922</v>
      </c>
      <c r="C49" s="14">
        <f t="shared" ca="1" si="1"/>
        <v>91.364993368539345</v>
      </c>
    </row>
    <row r="50" spans="1:6" x14ac:dyDescent="0.2">
      <c r="A50" s="10">
        <v>10</v>
      </c>
      <c r="B50" s="14">
        <f t="shared" ca="1" si="0"/>
        <v>94.618655932799655</v>
      </c>
      <c r="C50" s="14">
        <f t="shared" ca="1" si="1"/>
        <v>100.06006784936618</v>
      </c>
      <c r="E50" s="7" t="str">
        <f>F19</f>
        <v>Левая граница</v>
      </c>
    </row>
    <row r="51" spans="1:6" x14ac:dyDescent="0.2">
      <c r="A51" s="10">
        <v>11</v>
      </c>
      <c r="B51" s="14">
        <f t="shared" ca="1" si="0"/>
        <v>106.07468550197852</v>
      </c>
      <c r="C51" s="14">
        <f t="shared" ca="1" si="1"/>
        <v>127.5451772622295</v>
      </c>
      <c r="E51" s="10" t="s">
        <v>14</v>
      </c>
      <c r="F51" s="10" t="s">
        <v>15</v>
      </c>
    </row>
    <row r="52" spans="1:6" x14ac:dyDescent="0.2">
      <c r="A52" s="10">
        <v>12</v>
      </c>
      <c r="B52" s="14">
        <f t="shared" ca="1" si="0"/>
        <v>94.109693147797373</v>
      </c>
      <c r="C52" s="14">
        <f t="shared" ca="1" si="1"/>
        <v>101.71075758056132</v>
      </c>
      <c r="E52" s="20">
        <f ca="1">F20</f>
        <v>-7.0106779020506504</v>
      </c>
      <c r="F52" s="10">
        <v>0</v>
      </c>
    </row>
    <row r="53" spans="1:6" x14ac:dyDescent="0.2">
      <c r="A53" s="10">
        <v>13</v>
      </c>
      <c r="B53" s="14">
        <f t="shared" ca="1" si="0"/>
        <v>91.642002205680996</v>
      </c>
      <c r="C53" s="14">
        <f t="shared" ca="1" si="1"/>
        <v>81.787964538785886</v>
      </c>
      <c r="E53" s="20">
        <f ca="1">E52</f>
        <v>-7.0106779020506504</v>
      </c>
      <c r="F53" s="10">
        <v>1</v>
      </c>
    </row>
    <row r="54" spans="1:6" x14ac:dyDescent="0.2">
      <c r="A54" s="10">
        <v>14</v>
      </c>
      <c r="B54" s="14">
        <f t="shared" ca="1" si="0"/>
        <v>101.83204350869666</v>
      </c>
      <c r="C54" s="14">
        <f t="shared" ca="1" si="1"/>
        <v>88.513049123403533</v>
      </c>
    </row>
    <row r="55" spans="1:6" x14ac:dyDescent="0.2">
      <c r="A55" s="10">
        <v>15</v>
      </c>
      <c r="B55" s="14">
        <f t="shared" ca="1" si="0"/>
        <v>107.44118167881059</v>
      </c>
      <c r="C55" s="14">
        <f t="shared" ca="1" si="1"/>
        <v>118.32360484863803</v>
      </c>
      <c r="E55" s="7" t="str">
        <f>G19</f>
        <v>Правая граница</v>
      </c>
    </row>
    <row r="56" spans="1:6" x14ac:dyDescent="0.2">
      <c r="A56" s="10">
        <v>16</v>
      </c>
      <c r="B56" s="14">
        <f t="shared" ca="1" si="0"/>
        <v>115.10784046581462</v>
      </c>
      <c r="C56" s="14">
        <f t="shared" ca="1" si="1"/>
        <v>94.1803364903882</v>
      </c>
      <c r="E56" s="10" t="s">
        <v>14</v>
      </c>
      <c r="F56" s="10" t="s">
        <v>15</v>
      </c>
    </row>
    <row r="57" spans="1:6" x14ac:dyDescent="0.2">
      <c r="A57" s="10">
        <v>17</v>
      </c>
      <c r="B57" s="14">
        <f t="shared" ca="1" si="0"/>
        <v>109.24887113459447</v>
      </c>
      <c r="C57" s="14">
        <f t="shared" ca="1" si="1"/>
        <v>105.18016371089155</v>
      </c>
      <c r="E57" s="20">
        <f ca="1">G20</f>
        <v>1.3477508429761595</v>
      </c>
      <c r="F57" s="10">
        <v>0</v>
      </c>
    </row>
    <row r="58" spans="1:6" x14ac:dyDescent="0.2">
      <c r="A58" s="10">
        <v>18</v>
      </c>
      <c r="B58" s="14">
        <f t="shared" ca="1" si="0"/>
        <v>92.108386459748687</v>
      </c>
      <c r="C58" s="14">
        <f t="shared" ca="1" si="1"/>
        <v>93.762712545984542</v>
      </c>
      <c r="E58" s="20">
        <f ca="1">E57</f>
        <v>1.3477508429761595</v>
      </c>
      <c r="F58" s="10">
        <v>1</v>
      </c>
    </row>
    <row r="59" spans="1:6" x14ac:dyDescent="0.2">
      <c r="A59" s="10">
        <v>19</v>
      </c>
      <c r="B59" s="14">
        <f t="shared" ca="1" si="0"/>
        <v>86.370757420375611</v>
      </c>
      <c r="C59" s="14">
        <f t="shared" ca="1" si="1"/>
        <v>115.72568707356582</v>
      </c>
    </row>
    <row r="60" spans="1:6" x14ac:dyDescent="0.2">
      <c r="A60" s="10">
        <v>20</v>
      </c>
      <c r="B60" s="14">
        <f t="shared" ca="1" si="0"/>
        <v>90.869168385922762</v>
      </c>
      <c r="C60" s="14">
        <f t="shared" ca="1" si="1"/>
        <v>99.293818950464086</v>
      </c>
    </row>
    <row r="61" spans="1:6" x14ac:dyDescent="0.2">
      <c r="A61" s="10">
        <v>21</v>
      </c>
      <c r="B61" s="14">
        <f t="shared" ca="1" si="0"/>
        <v>99.375924792053738</v>
      </c>
      <c r="C61" s="14">
        <f t="shared" ca="1" si="1"/>
        <v>114.69173166656611</v>
      </c>
    </row>
    <row r="62" spans="1:6" x14ac:dyDescent="0.2">
      <c r="A62" s="10">
        <v>22</v>
      </c>
      <c r="B62" s="14">
        <f t="shared" ca="1" si="0"/>
        <v>105.93740245809653</v>
      </c>
      <c r="C62" s="14">
        <f t="shared" ca="1" si="1"/>
        <v>100.44303283315443</v>
      </c>
    </row>
    <row r="63" spans="1:6" x14ac:dyDescent="0.2">
      <c r="A63" s="10">
        <v>23</v>
      </c>
      <c r="B63" s="14">
        <f t="shared" ca="1" si="0"/>
        <v>99.200073803762677</v>
      </c>
      <c r="C63" s="14">
        <f t="shared" ca="1" si="1"/>
        <v>89.006931113910625</v>
      </c>
    </row>
    <row r="64" spans="1:6" x14ac:dyDescent="0.2">
      <c r="A64" s="10">
        <v>24</v>
      </c>
      <c r="B64" s="14">
        <f t="shared" ca="1" si="0"/>
        <v>92.197211473252167</v>
      </c>
      <c r="C64" s="14">
        <f t="shared" ca="1" si="1"/>
        <v>101.87915757389726</v>
      </c>
    </row>
    <row r="65" spans="1:3" x14ac:dyDescent="0.2">
      <c r="A65" s="10">
        <v>25</v>
      </c>
      <c r="B65" s="14">
        <f t="shared" ca="1" si="0"/>
        <v>110.53676546809547</v>
      </c>
      <c r="C65" s="14">
        <f t="shared" ca="1" si="1"/>
        <v>91.115460859763687</v>
      </c>
    </row>
    <row r="66" spans="1:3" x14ac:dyDescent="0.2">
      <c r="A66" s="10">
        <v>26</v>
      </c>
      <c r="B66" s="14">
        <f t="shared" ca="1" si="0"/>
        <v>90.058598543318709</v>
      </c>
      <c r="C66" s="14">
        <f t="shared" ca="1" si="1"/>
        <v>89.519995084808983</v>
      </c>
    </row>
    <row r="67" spans="1:3" x14ac:dyDescent="0.2">
      <c r="A67" s="10">
        <v>27</v>
      </c>
      <c r="B67" s="14">
        <f t="shared" ca="1" si="0"/>
        <v>108.72337718658792</v>
      </c>
      <c r="C67" s="14">
        <f t="shared" ca="1" si="1"/>
        <v>83.188015010637486</v>
      </c>
    </row>
    <row r="68" spans="1:3" x14ac:dyDescent="0.2">
      <c r="A68" s="10">
        <v>28</v>
      </c>
      <c r="B68" s="14">
        <f t="shared" ca="1" si="0"/>
        <v>94.415299451872471</v>
      </c>
      <c r="C68" s="14">
        <f t="shared" ca="1" si="1"/>
        <v>116.54161279575003</v>
      </c>
    </row>
    <row r="69" spans="1:3" x14ac:dyDescent="0.2">
      <c r="A69" s="10">
        <v>29</v>
      </c>
      <c r="B69" s="14">
        <f t="shared" ca="1" si="0"/>
        <v>90.193600492298799</v>
      </c>
      <c r="C69" s="14">
        <f t="shared" ca="1" si="1"/>
        <v>100.59971156512427</v>
      </c>
    </row>
    <row r="70" spans="1:3" x14ac:dyDescent="0.2">
      <c r="A70" s="10">
        <v>30</v>
      </c>
      <c r="B70" s="14">
        <f t="shared" ca="1" si="0"/>
        <v>107.17647589739857</v>
      </c>
      <c r="C70" s="14">
        <f t="shared" ca="1" si="1"/>
        <v>94.908841693231153</v>
      </c>
    </row>
    <row r="71" spans="1:3" x14ac:dyDescent="0.2">
      <c r="A71" s="10">
        <v>31</v>
      </c>
      <c r="B71" s="14">
        <f t="shared" ca="1" si="0"/>
        <v>97.935109510469516</v>
      </c>
      <c r="C71" s="14">
        <f t="shared" ca="1" si="1"/>
        <v>105.1371238166676</v>
      </c>
    </row>
    <row r="72" spans="1:3" x14ac:dyDescent="0.2">
      <c r="A72" s="10">
        <v>32</v>
      </c>
      <c r="B72" s="14">
        <f t="shared" ca="1" si="0"/>
        <v>119.62885806825091</v>
      </c>
      <c r="C72" s="14">
        <f t="shared" ca="1" si="1"/>
        <v>110.75083394642</v>
      </c>
    </row>
    <row r="73" spans="1:3" x14ac:dyDescent="0.2">
      <c r="A73" s="10">
        <v>33</v>
      </c>
      <c r="B73" s="14">
        <f t="shared" ref="B73:B100" ca="1" si="2">_xlfn.NORM.INV(RAND(),$B$38,$B$7)</f>
        <v>96.858660327930338</v>
      </c>
      <c r="C73" s="14">
        <f t="shared" ref="C73:C90" ca="1" si="3">_xlfn.NORM.INV(RAND(),C$38,C$7)</f>
        <v>88.226174815472632</v>
      </c>
    </row>
    <row r="74" spans="1:3" x14ac:dyDescent="0.2">
      <c r="A74" s="10">
        <v>34</v>
      </c>
      <c r="B74" s="14">
        <f t="shared" ca="1" si="2"/>
        <v>95.365286937562075</v>
      </c>
      <c r="C74" s="14">
        <f t="shared" ca="1" si="3"/>
        <v>105.70828308450842</v>
      </c>
    </row>
    <row r="75" spans="1:3" x14ac:dyDescent="0.2">
      <c r="A75" s="10">
        <v>35</v>
      </c>
      <c r="B75" s="14">
        <f t="shared" ca="1" si="2"/>
        <v>88.536012089972061</v>
      </c>
      <c r="C75" s="14">
        <f t="shared" ca="1" si="3"/>
        <v>96.71155597111067</v>
      </c>
    </row>
    <row r="76" spans="1:3" x14ac:dyDescent="0.2">
      <c r="A76" s="10">
        <v>36</v>
      </c>
      <c r="B76" s="14">
        <f t="shared" ca="1" si="2"/>
        <v>92.639834558633126</v>
      </c>
      <c r="C76" s="14">
        <f t="shared" ca="1" si="3"/>
        <v>77.097588167032399</v>
      </c>
    </row>
    <row r="77" spans="1:3" x14ac:dyDescent="0.2">
      <c r="A77" s="10">
        <v>37</v>
      </c>
      <c r="B77" s="14">
        <f t="shared" ca="1" si="2"/>
        <v>103.95017682725845</v>
      </c>
      <c r="C77" s="14">
        <f t="shared" ca="1" si="3"/>
        <v>124.57995262047727</v>
      </c>
    </row>
    <row r="78" spans="1:3" x14ac:dyDescent="0.2">
      <c r="A78" s="10">
        <v>38</v>
      </c>
      <c r="B78" s="14">
        <f t="shared" ca="1" si="2"/>
        <v>101.38603550080002</v>
      </c>
      <c r="C78" s="14">
        <f t="shared" ca="1" si="3"/>
        <v>124.84090687053757</v>
      </c>
    </row>
    <row r="79" spans="1:3" x14ac:dyDescent="0.2">
      <c r="A79" s="10">
        <v>39</v>
      </c>
      <c r="B79" s="14">
        <f t="shared" ca="1" si="2"/>
        <v>113.80209108573418</v>
      </c>
      <c r="C79" s="14">
        <f t="shared" ca="1" si="3"/>
        <v>128.1148724207884</v>
      </c>
    </row>
    <row r="80" spans="1:3" x14ac:dyDescent="0.2">
      <c r="A80" s="10">
        <v>40</v>
      </c>
      <c r="B80" s="14">
        <f t="shared" ca="1" si="2"/>
        <v>94.647167140307403</v>
      </c>
      <c r="C80" s="14">
        <f t="shared" ca="1" si="3"/>
        <v>85.218908783568395</v>
      </c>
    </row>
    <row r="81" spans="1:3" x14ac:dyDescent="0.2">
      <c r="A81" s="10">
        <v>41</v>
      </c>
      <c r="B81" s="14">
        <f t="shared" ca="1" si="2"/>
        <v>84.167817424894025</v>
      </c>
      <c r="C81" s="14">
        <f t="shared" ca="1" si="3"/>
        <v>102.817270354838</v>
      </c>
    </row>
    <row r="82" spans="1:3" x14ac:dyDescent="0.2">
      <c r="A82" s="10">
        <v>42</v>
      </c>
      <c r="B82" s="14">
        <f t="shared" ca="1" si="2"/>
        <v>97.262927537985618</v>
      </c>
      <c r="C82" s="14">
        <f t="shared" ca="1" si="3"/>
        <v>101.57331091714889</v>
      </c>
    </row>
    <row r="83" spans="1:3" x14ac:dyDescent="0.2">
      <c r="A83" s="10">
        <v>43</v>
      </c>
      <c r="B83" s="14">
        <f t="shared" ca="1" si="2"/>
        <v>86.606552000273865</v>
      </c>
      <c r="C83" s="14">
        <f t="shared" ca="1" si="3"/>
        <v>86.434970578296728</v>
      </c>
    </row>
    <row r="84" spans="1:3" x14ac:dyDescent="0.2">
      <c r="A84" s="10">
        <v>44</v>
      </c>
      <c r="B84" s="14">
        <f t="shared" ca="1" si="2"/>
        <v>109.67719826092431</v>
      </c>
      <c r="C84" s="14">
        <f t="shared" ca="1" si="3"/>
        <v>72.965872502267331</v>
      </c>
    </row>
    <row r="85" spans="1:3" x14ac:dyDescent="0.2">
      <c r="A85" s="10">
        <v>45</v>
      </c>
      <c r="B85" s="14">
        <f t="shared" ca="1" si="2"/>
        <v>113.99106588902461</v>
      </c>
      <c r="C85" s="14">
        <f t="shared" ca="1" si="3"/>
        <v>119.00757791677599</v>
      </c>
    </row>
    <row r="86" spans="1:3" x14ac:dyDescent="0.2">
      <c r="A86" s="10">
        <v>46</v>
      </c>
      <c r="B86" s="14">
        <f t="shared" ca="1" si="2"/>
        <v>83.270546754650752</v>
      </c>
      <c r="C86" s="14">
        <f t="shared" ca="1" si="3"/>
        <v>92.866809871903939</v>
      </c>
    </row>
    <row r="87" spans="1:3" x14ac:dyDescent="0.2">
      <c r="A87" s="10">
        <v>47</v>
      </c>
      <c r="B87" s="14">
        <f t="shared" ca="1" si="2"/>
        <v>81.319078835485442</v>
      </c>
      <c r="C87" s="14">
        <f t="shared" ca="1" si="3"/>
        <v>105.54478148144173</v>
      </c>
    </row>
    <row r="88" spans="1:3" x14ac:dyDescent="0.2">
      <c r="A88" s="10">
        <v>48</v>
      </c>
      <c r="B88" s="14">
        <f t="shared" ca="1" si="2"/>
        <v>98.284534050410642</v>
      </c>
      <c r="C88" s="14">
        <f t="shared" ca="1" si="3"/>
        <v>85.249767016937341</v>
      </c>
    </row>
    <row r="89" spans="1:3" x14ac:dyDescent="0.2">
      <c r="A89" s="10">
        <v>49</v>
      </c>
      <c r="B89" s="14">
        <f t="shared" ca="1" si="2"/>
        <v>95.684214682214119</v>
      </c>
      <c r="C89" s="14">
        <f t="shared" ca="1" si="3"/>
        <v>94.10367484429635</v>
      </c>
    </row>
    <row r="90" spans="1:3" x14ac:dyDescent="0.2">
      <c r="A90" s="10">
        <v>50</v>
      </c>
      <c r="B90" s="14">
        <f t="shared" ca="1" si="2"/>
        <v>109.13805482645822</v>
      </c>
      <c r="C90" s="14">
        <f t="shared" ca="1" si="3"/>
        <v>87.518279893647815</v>
      </c>
    </row>
    <row r="91" spans="1:3" x14ac:dyDescent="0.2">
      <c r="A91" s="10">
        <v>51</v>
      </c>
      <c r="B91" s="14">
        <f t="shared" ca="1" si="2"/>
        <v>86.84234491725681</v>
      </c>
    </row>
    <row r="92" spans="1:3" x14ac:dyDescent="0.2">
      <c r="A92" s="10">
        <v>52</v>
      </c>
      <c r="B92" s="14">
        <f t="shared" ca="1" si="2"/>
        <v>107.84298952876458</v>
      </c>
    </row>
    <row r="93" spans="1:3" x14ac:dyDescent="0.2">
      <c r="A93" s="10">
        <v>53</v>
      </c>
      <c r="B93" s="14">
        <f t="shared" ca="1" si="2"/>
        <v>82.406471522300535</v>
      </c>
    </row>
    <row r="94" spans="1:3" x14ac:dyDescent="0.2">
      <c r="A94" s="10">
        <v>54</v>
      </c>
      <c r="B94" s="14">
        <f t="shared" ca="1" si="2"/>
        <v>102.08116654550425</v>
      </c>
    </row>
    <row r="95" spans="1:3" x14ac:dyDescent="0.2">
      <c r="A95" s="10">
        <v>55</v>
      </c>
      <c r="B95" s="14">
        <f t="shared" ca="1" si="2"/>
        <v>73.281638813730069</v>
      </c>
    </row>
    <row r="96" spans="1:3" x14ac:dyDescent="0.2">
      <c r="A96" s="10">
        <v>56</v>
      </c>
      <c r="B96" s="14">
        <f t="shared" ca="1" si="2"/>
        <v>95.167609373423758</v>
      </c>
    </row>
    <row r="97" spans="1:2" x14ac:dyDescent="0.2">
      <c r="A97" s="10">
        <v>57</v>
      </c>
      <c r="B97" s="14">
        <f t="shared" ca="1" si="2"/>
        <v>98.73902699410057</v>
      </c>
    </row>
    <row r="98" spans="1:2" x14ac:dyDescent="0.2">
      <c r="A98" s="10">
        <v>58</v>
      </c>
      <c r="B98" s="14">
        <f t="shared" ca="1" si="2"/>
        <v>100.22630393462138</v>
      </c>
    </row>
    <row r="99" spans="1:2" x14ac:dyDescent="0.2">
      <c r="A99" s="10">
        <v>59</v>
      </c>
      <c r="B99" s="14">
        <f t="shared" ca="1" si="2"/>
        <v>98.687582953398689</v>
      </c>
    </row>
    <row r="100" spans="1:2" x14ac:dyDescent="0.2">
      <c r="A100" s="10">
        <v>60</v>
      </c>
      <c r="B100" s="14">
        <f t="shared" ca="1" si="2"/>
        <v>98.95199138587104</v>
      </c>
    </row>
  </sheetData>
  <conditionalFormatting sqref="A29:A31">
    <cfRule type="expression" dxfId="1" priority="3">
      <formula>A29=FALSE</formula>
    </cfRule>
  </conditionalFormatting>
  <hyperlinks>
    <hyperlink ref="A1:G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workbookViewId="0">
      <selection activeCell="L6" sqref="L1:O6"/>
    </sheetView>
  </sheetViews>
  <sheetFormatPr defaultRowHeight="12.75" x14ac:dyDescent="0.2"/>
  <cols>
    <col min="1" max="1" width="16.85546875" style="7" customWidth="1"/>
    <col min="2" max="2" width="15.28515625" style="7" customWidth="1"/>
    <col min="3" max="3" width="14.85546875" style="7" customWidth="1"/>
    <col min="4" max="4" width="13" style="7" customWidth="1"/>
    <col min="5" max="5" width="17.42578125" style="7" bestFit="1" customWidth="1"/>
    <col min="6" max="6" width="31" style="7" bestFit="1" customWidth="1"/>
    <col min="7" max="7" width="21.5703125" style="7" bestFit="1" customWidth="1"/>
    <col min="8" max="8" width="3.85546875" style="7" customWidth="1"/>
    <col min="9" max="9" width="35.42578125" style="7" bestFit="1" customWidth="1"/>
    <col min="10" max="11" width="14.42578125" style="7" bestFit="1" customWidth="1"/>
    <col min="12" max="12" width="10.5703125" style="7" bestFit="1" customWidth="1"/>
    <col min="13" max="13" width="11.7109375" style="7" bestFit="1" customWidth="1"/>
    <col min="14" max="22" width="10.5703125" style="7" bestFit="1" customWidth="1"/>
    <col min="23" max="264" width="9.140625" style="7"/>
    <col min="265" max="265" width="10" style="7" customWidth="1"/>
    <col min="266" max="345" width="9.140625" style="7"/>
    <col min="346" max="346" width="8.5703125" style="7" customWidth="1"/>
    <col min="347" max="16384" width="9.140625" style="7"/>
  </cols>
  <sheetData>
    <row r="1" spans="1:13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56" t="s">
        <v>68</v>
      </c>
    </row>
    <row r="3" spans="1:13" ht="18.75" x14ac:dyDescent="0.2">
      <c r="A3" s="1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5.75" x14ac:dyDescent="0.2">
      <c r="A4" s="21" t="s">
        <v>53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3" ht="15" x14ac:dyDescent="0.25">
      <c r="A6" s="9" t="s">
        <v>6</v>
      </c>
      <c r="B6" s="9" t="s">
        <v>32</v>
      </c>
      <c r="C6" s="9" t="s">
        <v>33</v>
      </c>
      <c r="I6" t="s">
        <v>41</v>
      </c>
      <c r="J6"/>
      <c r="K6"/>
    </row>
    <row r="7" spans="1:13" ht="15.75" thickBot="1" x14ac:dyDescent="0.3">
      <c r="A7" s="10" t="s">
        <v>50</v>
      </c>
      <c r="B7" s="42">
        <f>B8*B8</f>
        <v>100</v>
      </c>
      <c r="C7" s="42">
        <f>C8*C8</f>
        <v>144</v>
      </c>
      <c r="D7" s="7" t="s">
        <v>51</v>
      </c>
      <c r="I7"/>
      <c r="J7"/>
      <c r="K7"/>
    </row>
    <row r="8" spans="1:13" ht="26.25" x14ac:dyDescent="0.25">
      <c r="A8" s="12" t="s">
        <v>5</v>
      </c>
      <c r="B8" s="11">
        <v>10</v>
      </c>
      <c r="C8" s="11">
        <v>12</v>
      </c>
      <c r="I8" s="41"/>
      <c r="J8" s="41" t="s">
        <v>60</v>
      </c>
      <c r="K8" s="41" t="s">
        <v>61</v>
      </c>
    </row>
    <row r="9" spans="1:13" ht="15" x14ac:dyDescent="0.25">
      <c r="I9" s="39" t="s">
        <v>21</v>
      </c>
      <c r="J9" s="51">
        <v>100.15136829878803</v>
      </c>
      <c r="K9" s="51">
        <v>98.957077574801005</v>
      </c>
    </row>
    <row r="10" spans="1:13" ht="15.75" x14ac:dyDescent="0.25">
      <c r="A10" s="10" t="s">
        <v>34</v>
      </c>
      <c r="B10" s="10">
        <v>0</v>
      </c>
      <c r="C10" s="7" t="s">
        <v>52</v>
      </c>
      <c r="E10" s="8"/>
      <c r="G10" s="8"/>
      <c r="I10" s="39" t="s">
        <v>42</v>
      </c>
      <c r="J10" s="39">
        <v>100</v>
      </c>
      <c r="K10" s="39">
        <v>144</v>
      </c>
    </row>
    <row r="11" spans="1:13" ht="26.25" x14ac:dyDescent="0.25">
      <c r="A11" s="12" t="s">
        <v>16</v>
      </c>
      <c r="B11" s="32">
        <v>0.05</v>
      </c>
      <c r="I11" s="39" t="s">
        <v>43</v>
      </c>
      <c r="J11" s="39">
        <v>60</v>
      </c>
      <c r="K11" s="39">
        <v>50</v>
      </c>
    </row>
    <row r="12" spans="1:13" ht="15" x14ac:dyDescent="0.25">
      <c r="I12" s="39" t="s">
        <v>44</v>
      </c>
      <c r="J12" s="39">
        <v>0</v>
      </c>
      <c r="K12" s="39"/>
    </row>
    <row r="13" spans="1:13" ht="15" x14ac:dyDescent="0.25">
      <c r="B13" s="9" t="s">
        <v>32</v>
      </c>
      <c r="C13" s="9" t="s">
        <v>33</v>
      </c>
      <c r="I13" s="39" t="s">
        <v>45</v>
      </c>
      <c r="J13" s="51">
        <v>0.56009732869412032</v>
      </c>
      <c r="K13" s="39"/>
      <c r="L13" s="16"/>
      <c r="M13" s="16"/>
    </row>
    <row r="14" spans="1:13" ht="15" x14ac:dyDescent="0.25">
      <c r="A14" s="12" t="s">
        <v>9</v>
      </c>
      <c r="B14" s="10">
        <f>COUNT(B32:B91)</f>
        <v>60</v>
      </c>
      <c r="C14" s="10">
        <f>COUNT(C32:C91)</f>
        <v>50</v>
      </c>
      <c r="I14" s="39" t="s">
        <v>46</v>
      </c>
      <c r="J14" s="51">
        <v>0.28770652621241188</v>
      </c>
      <c r="K14" s="39"/>
      <c r="L14" s="16"/>
      <c r="M14" s="16"/>
    </row>
    <row r="15" spans="1:13" ht="26.25" x14ac:dyDescent="0.25">
      <c r="A15" s="12" t="s">
        <v>17</v>
      </c>
      <c r="B15" s="20">
        <f>AVERAGE(B32:B91)</f>
        <v>100.15136829878803</v>
      </c>
      <c r="C15" s="20">
        <f>AVERAGE(C32:C81)</f>
        <v>98.957077574801005</v>
      </c>
      <c r="I15" s="39" t="s">
        <v>47</v>
      </c>
      <c r="J15" s="51">
        <v>1.6448536269514715</v>
      </c>
      <c r="K15" s="39"/>
      <c r="L15" s="16"/>
      <c r="M15" s="16"/>
    </row>
    <row r="16" spans="1:13" ht="39" x14ac:dyDescent="0.25">
      <c r="A16" s="12" t="s">
        <v>36</v>
      </c>
      <c r="B16" s="20">
        <f>(B8^2)/B14</f>
        <v>1.6666666666666667</v>
      </c>
      <c r="C16" s="20">
        <f>(C8^2)/C14</f>
        <v>2.88</v>
      </c>
      <c r="I16" s="39" t="s">
        <v>48</v>
      </c>
      <c r="J16" s="51">
        <v>0.57541305242482377</v>
      </c>
      <c r="K16" s="39"/>
      <c r="L16" s="16"/>
      <c r="M16" s="16"/>
    </row>
    <row r="17" spans="1:14" ht="15.75" thickBot="1" x14ac:dyDescent="0.3">
      <c r="I17" s="40" t="s">
        <v>49</v>
      </c>
      <c r="J17" s="52">
        <v>1.9599639845400536</v>
      </c>
      <c r="K17" s="40"/>
      <c r="L17" s="16"/>
      <c r="M17" s="16"/>
    </row>
    <row r="18" spans="1:14" ht="76.5" x14ac:dyDescent="0.2">
      <c r="A18" s="12" t="s">
        <v>37</v>
      </c>
      <c r="B18" s="12" t="s">
        <v>38</v>
      </c>
      <c r="C18" s="23" t="s">
        <v>29</v>
      </c>
      <c r="D18" s="23" t="s">
        <v>54</v>
      </c>
      <c r="E18" s="45" t="s">
        <v>58</v>
      </c>
      <c r="K18" s="16"/>
      <c r="L18" s="16"/>
      <c r="M18" s="16"/>
    </row>
    <row r="19" spans="1:14" x14ac:dyDescent="0.2">
      <c r="A19" s="20">
        <f>B15-C15</f>
        <v>1.1942907239870237</v>
      </c>
      <c r="B19" s="20">
        <f>SQRT(B16+C16)</f>
        <v>2.1322914122292635</v>
      </c>
      <c r="C19" s="27">
        <f>_xlfn.NORM.S.INV(1-B11/2)</f>
        <v>1.9599639845400536</v>
      </c>
      <c r="D19" s="27">
        <f>_xlfn.NORM.S.INV(1-B11)</f>
        <v>1.6448536269514715</v>
      </c>
      <c r="E19" s="46">
        <f>(A19-B10)/B19</f>
        <v>0.56009732869412032</v>
      </c>
    </row>
    <row r="21" spans="1:14" x14ac:dyDescent="0.2">
      <c r="A21" s="9" t="s">
        <v>57</v>
      </c>
      <c r="B21" s="9" t="s">
        <v>27</v>
      </c>
    </row>
    <row r="22" spans="1:14" ht="14.25" x14ac:dyDescent="0.25">
      <c r="A22" s="33" t="s">
        <v>19</v>
      </c>
      <c r="B22" s="10" t="str">
        <f>"мю1-мю2="&amp;B10</f>
        <v>мю1-мю2=0</v>
      </c>
    </row>
    <row r="23" spans="1:14" ht="14.25" x14ac:dyDescent="0.25">
      <c r="A23" s="43"/>
      <c r="B23" s="15"/>
      <c r="D23" s="17" t="s">
        <v>25</v>
      </c>
    </row>
    <row r="24" spans="1:14" ht="51" x14ac:dyDescent="0.2">
      <c r="A24" s="48" t="s">
        <v>59</v>
      </c>
      <c r="B24" s="49"/>
      <c r="C24" s="45" t="s">
        <v>23</v>
      </c>
      <c r="D24" s="44" t="s">
        <v>28</v>
      </c>
      <c r="E24" s="44" t="s">
        <v>64</v>
      </c>
      <c r="F24" s="44" t="s">
        <v>65</v>
      </c>
      <c r="G24" s="44" t="s">
        <v>67</v>
      </c>
    </row>
    <row r="25" spans="1:14" ht="14.25" x14ac:dyDescent="0.25">
      <c r="A25" s="33" t="s">
        <v>20</v>
      </c>
      <c r="B25" s="10" t="str">
        <f>"мю1-мю2&lt;&gt;"&amp;$B$10</f>
        <v>мю1-мю2&lt;&gt;0</v>
      </c>
      <c r="C25" s="53">
        <f>2*(1-_xlfn.NORM.S.DIST(ABS(E19),TRUE))</f>
        <v>0.57541305242482377</v>
      </c>
      <c r="D25" s="31" t="b">
        <f>ABS($E$19)&gt;C19</f>
        <v>0</v>
      </c>
      <c r="E25" s="31" t="b">
        <f>$B$11&gt;C25</f>
        <v>0</v>
      </c>
      <c r="F25" s="50" t="str">
        <f>IF(NOT(D25),"Нет оснований для отклонения Н0","Н0 отклоняется")</f>
        <v>Нет оснований для отклонения Н0</v>
      </c>
      <c r="G25" s="10" t="s">
        <v>55</v>
      </c>
    </row>
    <row r="26" spans="1:14" ht="14.25" x14ac:dyDescent="0.25">
      <c r="A26" s="33" t="s">
        <v>20</v>
      </c>
      <c r="B26" s="10" t="str">
        <f>"мю1-мю2&gt;"&amp;$B$10</f>
        <v>мю1-мю2&gt;0</v>
      </c>
      <c r="C26" s="53">
        <f>1-_xlfn.NORM.S.DIST(E19,TRUE)</f>
        <v>0.28770652621241188</v>
      </c>
      <c r="D26" s="31" t="b">
        <f>$E$19&gt;$D$19</f>
        <v>0</v>
      </c>
      <c r="E26" s="31" t="b">
        <f t="shared" ref="E26:E27" si="0">$B$11&gt;C26</f>
        <v>0</v>
      </c>
      <c r="F26" s="50" t="str">
        <f t="shared" ref="F26:F27" si="1">IF(NOT(D26),"Нет оснований для отклонения Н0","Н0 отклоняется")</f>
        <v>Нет оснований для отклонения Н0</v>
      </c>
      <c r="G26" s="10" t="s">
        <v>56</v>
      </c>
    </row>
    <row r="27" spans="1:14" ht="14.25" x14ac:dyDescent="0.25">
      <c r="A27" s="33" t="s">
        <v>20</v>
      </c>
      <c r="B27" s="10" t="str">
        <f>"мю1-мю2&lt;"&amp;$B$10</f>
        <v>мю1-мю2&lt;0</v>
      </c>
      <c r="C27" s="53">
        <f>_xlfn.NORM.S.DIST(E19,TRUE)</f>
        <v>0.71229347378758812</v>
      </c>
      <c r="D27" s="31" t="b">
        <f>$E$19&lt;-$D$19</f>
        <v>0</v>
      </c>
      <c r="E27" s="31" t="b">
        <f t="shared" si="0"/>
        <v>0</v>
      </c>
      <c r="F27" s="50" t="str">
        <f t="shared" si="1"/>
        <v>Нет оснований для отклонения Н0</v>
      </c>
      <c r="G27" s="10" t="s">
        <v>56</v>
      </c>
    </row>
    <row r="29" spans="1:14" ht="15.75" x14ac:dyDescent="0.25">
      <c r="A29" s="18" t="s">
        <v>66</v>
      </c>
      <c r="B29" s="25"/>
      <c r="C29" s="25"/>
    </row>
    <row r="30" spans="1:14" x14ac:dyDescent="0.2">
      <c r="A30" s="26"/>
      <c r="N30" s="34"/>
    </row>
    <row r="31" spans="1:14" x14ac:dyDescent="0.2">
      <c r="A31" s="54" t="s">
        <v>10</v>
      </c>
      <c r="B31" s="54" t="s">
        <v>60</v>
      </c>
      <c r="C31" s="54" t="s">
        <v>61</v>
      </c>
    </row>
    <row r="32" spans="1:14" x14ac:dyDescent="0.2">
      <c r="A32" s="10">
        <v>1</v>
      </c>
      <c r="B32" s="14">
        <v>82.279591080497653</v>
      </c>
      <c r="C32" s="14">
        <v>106.34248515195731</v>
      </c>
    </row>
    <row r="33" spans="1:3" x14ac:dyDescent="0.2">
      <c r="A33" s="10">
        <v>2</v>
      </c>
      <c r="B33" s="14">
        <v>107.54629452510046</v>
      </c>
      <c r="C33" s="14">
        <v>79.184326473103567</v>
      </c>
    </row>
    <row r="34" spans="1:3" x14ac:dyDescent="0.2">
      <c r="A34" s="10">
        <v>3</v>
      </c>
      <c r="B34" s="14">
        <v>103.41463616836769</v>
      </c>
      <c r="C34" s="14">
        <v>94.517341223578242</v>
      </c>
    </row>
    <row r="35" spans="1:3" x14ac:dyDescent="0.2">
      <c r="A35" s="10">
        <v>4</v>
      </c>
      <c r="B35" s="14">
        <v>92.471984864271903</v>
      </c>
      <c r="C35" s="14">
        <v>114.89857883111871</v>
      </c>
    </row>
    <row r="36" spans="1:3" x14ac:dyDescent="0.2">
      <c r="A36" s="10">
        <v>5</v>
      </c>
      <c r="B36" s="14">
        <v>95.131147628907158</v>
      </c>
      <c r="C36" s="14">
        <v>96.952107504487273</v>
      </c>
    </row>
    <row r="37" spans="1:3" x14ac:dyDescent="0.2">
      <c r="A37" s="10">
        <v>6</v>
      </c>
      <c r="B37" s="14">
        <v>113.36141252996491</v>
      </c>
      <c r="C37" s="14">
        <v>109.62906846718629</v>
      </c>
    </row>
    <row r="38" spans="1:3" x14ac:dyDescent="0.2">
      <c r="A38" s="10">
        <v>7</v>
      </c>
      <c r="B38" s="14">
        <v>102.1535648399731</v>
      </c>
      <c r="C38" s="14">
        <v>93.769965698727717</v>
      </c>
    </row>
    <row r="39" spans="1:3" x14ac:dyDescent="0.2">
      <c r="A39" s="10">
        <v>8</v>
      </c>
      <c r="B39" s="14">
        <v>99.699900540273916</v>
      </c>
      <c r="C39" s="14">
        <v>108.49442719691288</v>
      </c>
    </row>
    <row r="40" spans="1:3" x14ac:dyDescent="0.2">
      <c r="A40" s="10">
        <v>9</v>
      </c>
      <c r="B40" s="14">
        <v>108.68792812529804</v>
      </c>
      <c r="C40" s="14">
        <v>113.15345371069625</v>
      </c>
    </row>
    <row r="41" spans="1:3" x14ac:dyDescent="0.2">
      <c r="A41" s="10">
        <v>10</v>
      </c>
      <c r="B41" s="14">
        <v>110.2981996867137</v>
      </c>
      <c r="C41" s="14">
        <v>109.37536749706675</v>
      </c>
    </row>
    <row r="42" spans="1:3" x14ac:dyDescent="0.2">
      <c r="A42" s="10">
        <v>11</v>
      </c>
      <c r="B42" s="14">
        <v>88.577613703612101</v>
      </c>
      <c r="C42" s="14">
        <v>112.57414376441774</v>
      </c>
    </row>
    <row r="43" spans="1:3" x14ac:dyDescent="0.2">
      <c r="A43" s="10">
        <v>12</v>
      </c>
      <c r="B43" s="14">
        <v>98.851770148070415</v>
      </c>
      <c r="C43" s="14">
        <v>100.4137554691936</v>
      </c>
    </row>
    <row r="44" spans="1:3" x14ac:dyDescent="0.2">
      <c r="A44" s="10">
        <v>13</v>
      </c>
      <c r="B44" s="14">
        <v>106.3535794270509</v>
      </c>
      <c r="C44" s="14">
        <v>78.815645174279439</v>
      </c>
    </row>
    <row r="45" spans="1:3" x14ac:dyDescent="0.2">
      <c r="A45" s="10">
        <v>14</v>
      </c>
      <c r="B45" s="14">
        <v>91.639844766083797</v>
      </c>
      <c r="C45" s="14">
        <v>79.509808302269718</v>
      </c>
    </row>
    <row r="46" spans="1:3" x14ac:dyDescent="0.2">
      <c r="A46" s="10">
        <v>15</v>
      </c>
      <c r="B46" s="14">
        <v>98.787933110707755</v>
      </c>
      <c r="C46" s="14">
        <v>110.11274663448715</v>
      </c>
    </row>
    <row r="47" spans="1:3" x14ac:dyDescent="0.2">
      <c r="A47" s="10">
        <v>16</v>
      </c>
      <c r="B47" s="14">
        <v>105.18114771815175</v>
      </c>
      <c r="C47" s="14">
        <v>88.714913455924332</v>
      </c>
    </row>
    <row r="48" spans="1:3" x14ac:dyDescent="0.2">
      <c r="A48" s="10">
        <v>17</v>
      </c>
      <c r="B48" s="14">
        <v>90.007195692730761</v>
      </c>
      <c r="C48" s="14">
        <v>113.07246429826064</v>
      </c>
    </row>
    <row r="49" spans="1:3" x14ac:dyDescent="0.2">
      <c r="A49" s="10">
        <v>18</v>
      </c>
      <c r="B49" s="14">
        <v>99.739805261176102</v>
      </c>
      <c r="C49" s="14">
        <v>105.98935030976212</v>
      </c>
    </row>
    <row r="50" spans="1:3" x14ac:dyDescent="0.2">
      <c r="A50" s="10">
        <v>19</v>
      </c>
      <c r="B50" s="14">
        <v>100.26065289381046</v>
      </c>
      <c r="C50" s="14">
        <v>80.257248832188296</v>
      </c>
    </row>
    <row r="51" spans="1:3" x14ac:dyDescent="0.2">
      <c r="A51" s="10">
        <v>20</v>
      </c>
      <c r="B51" s="14">
        <v>95.759355718838492</v>
      </c>
      <c r="C51" s="14">
        <v>89.466785691189344</v>
      </c>
    </row>
    <row r="52" spans="1:3" x14ac:dyDescent="0.2">
      <c r="A52" s="10">
        <v>21</v>
      </c>
      <c r="B52" s="14">
        <v>89.112750516253072</v>
      </c>
      <c r="C52" s="14">
        <v>99.534529294586306</v>
      </c>
    </row>
    <row r="53" spans="1:3" x14ac:dyDescent="0.2">
      <c r="A53" s="10">
        <v>22</v>
      </c>
      <c r="B53" s="14">
        <v>113.83389044373696</v>
      </c>
      <c r="C53" s="14">
        <v>94.689925152439969</v>
      </c>
    </row>
    <row r="54" spans="1:3" x14ac:dyDescent="0.2">
      <c r="A54" s="10">
        <v>23</v>
      </c>
      <c r="B54" s="14">
        <v>91.354427031701803</v>
      </c>
      <c r="C54" s="14">
        <v>97.481892581248488</v>
      </c>
    </row>
    <row r="55" spans="1:3" x14ac:dyDescent="0.2">
      <c r="A55" s="10">
        <v>24</v>
      </c>
      <c r="B55" s="14">
        <v>90.760607183866682</v>
      </c>
      <c r="C55" s="14">
        <v>107.05395902480603</v>
      </c>
    </row>
    <row r="56" spans="1:3" x14ac:dyDescent="0.2">
      <c r="A56" s="10">
        <v>25</v>
      </c>
      <c r="B56" s="14">
        <v>94.629415737596318</v>
      </c>
      <c r="C56" s="14">
        <v>97.078649966128594</v>
      </c>
    </row>
    <row r="57" spans="1:3" x14ac:dyDescent="0.2">
      <c r="A57" s="10">
        <v>26</v>
      </c>
      <c r="B57" s="14">
        <v>107.5378074045297</v>
      </c>
      <c r="C57" s="14">
        <v>86.744769468950892</v>
      </c>
    </row>
    <row r="58" spans="1:3" x14ac:dyDescent="0.2">
      <c r="A58" s="10">
        <v>27</v>
      </c>
      <c r="B58" s="14">
        <v>94.674772927717171</v>
      </c>
      <c r="C58" s="14">
        <v>87.981263232721503</v>
      </c>
    </row>
    <row r="59" spans="1:3" x14ac:dyDescent="0.2">
      <c r="A59" s="10">
        <v>28</v>
      </c>
      <c r="B59" s="14">
        <v>107.85651080020996</v>
      </c>
      <c r="C59" s="14">
        <v>101.13405606243469</v>
      </c>
    </row>
    <row r="60" spans="1:3" x14ac:dyDescent="0.2">
      <c r="A60" s="10">
        <v>29</v>
      </c>
      <c r="B60" s="14">
        <v>91.292355457852864</v>
      </c>
      <c r="C60" s="14">
        <v>89.808541713581761</v>
      </c>
    </row>
    <row r="61" spans="1:3" x14ac:dyDescent="0.2">
      <c r="A61" s="10">
        <v>30</v>
      </c>
      <c r="B61" s="14">
        <v>82.121536171691915</v>
      </c>
      <c r="C61" s="14">
        <v>89.343911045210092</v>
      </c>
    </row>
    <row r="62" spans="1:3" x14ac:dyDescent="0.2">
      <c r="A62" s="10">
        <v>31</v>
      </c>
      <c r="B62" s="14">
        <v>108.31514399613046</v>
      </c>
      <c r="C62" s="14">
        <v>93.050031546329294</v>
      </c>
    </row>
    <row r="63" spans="1:3" x14ac:dyDescent="0.2">
      <c r="A63" s="10">
        <v>32</v>
      </c>
      <c r="B63" s="14">
        <v>86.093043677457658</v>
      </c>
      <c r="C63" s="14">
        <v>80.452694100715703</v>
      </c>
    </row>
    <row r="64" spans="1:3" x14ac:dyDescent="0.2">
      <c r="A64" s="10">
        <v>33</v>
      </c>
      <c r="B64" s="14">
        <v>101.45709291214595</v>
      </c>
      <c r="C64" s="14">
        <v>99.982175610653073</v>
      </c>
    </row>
    <row r="65" spans="1:3" x14ac:dyDescent="0.2">
      <c r="A65" s="10">
        <v>34</v>
      </c>
      <c r="B65" s="14">
        <v>103.69199248861659</v>
      </c>
      <c r="C65" s="14">
        <v>84.958612231000359</v>
      </c>
    </row>
    <row r="66" spans="1:3" x14ac:dyDescent="0.2">
      <c r="A66" s="10">
        <v>35</v>
      </c>
      <c r="B66" s="14">
        <v>90.57499976295027</v>
      </c>
      <c r="C66" s="14">
        <v>118.91778732635818</v>
      </c>
    </row>
    <row r="67" spans="1:3" x14ac:dyDescent="0.2">
      <c r="A67" s="10">
        <v>36</v>
      </c>
      <c r="B67" s="14">
        <v>102.03202444153663</v>
      </c>
      <c r="C67" s="14">
        <v>84.599840996220337</v>
      </c>
    </row>
    <row r="68" spans="1:3" x14ac:dyDescent="0.2">
      <c r="A68" s="10">
        <v>37</v>
      </c>
      <c r="B68" s="14">
        <v>106.87068232522326</v>
      </c>
      <c r="C68" s="14">
        <v>108.996466914257</v>
      </c>
    </row>
    <row r="69" spans="1:3" x14ac:dyDescent="0.2">
      <c r="A69" s="10">
        <v>38</v>
      </c>
      <c r="B69" s="14">
        <v>107.55667429903039</v>
      </c>
      <c r="C69" s="14">
        <v>104.03109092409009</v>
      </c>
    </row>
    <row r="70" spans="1:3" x14ac:dyDescent="0.2">
      <c r="A70" s="10">
        <v>39</v>
      </c>
      <c r="B70" s="14">
        <v>111.09196657882228</v>
      </c>
      <c r="C70" s="14">
        <v>95.818996674716928</v>
      </c>
    </row>
    <row r="71" spans="1:3" x14ac:dyDescent="0.2">
      <c r="A71" s="10">
        <v>40</v>
      </c>
      <c r="B71" s="14">
        <v>102.27175625409977</v>
      </c>
      <c r="C71" s="14">
        <v>99.101932775592687</v>
      </c>
    </row>
    <row r="72" spans="1:3" x14ac:dyDescent="0.2">
      <c r="A72" s="10">
        <v>41</v>
      </c>
      <c r="B72" s="14">
        <v>102.6512743963152</v>
      </c>
      <c r="C72" s="14">
        <v>120.0568544001364</v>
      </c>
    </row>
    <row r="73" spans="1:3" x14ac:dyDescent="0.2">
      <c r="A73" s="10">
        <v>42</v>
      </c>
      <c r="B73" s="14">
        <v>104.11076752095782</v>
      </c>
      <c r="C73" s="14">
        <v>118.44371860401591</v>
      </c>
    </row>
    <row r="74" spans="1:3" x14ac:dyDescent="0.2">
      <c r="A74" s="10">
        <v>43</v>
      </c>
      <c r="B74" s="14">
        <v>105.63277135421787</v>
      </c>
      <c r="C74" s="14">
        <v>100.49572320164503</v>
      </c>
    </row>
    <row r="75" spans="1:3" x14ac:dyDescent="0.2">
      <c r="A75" s="10">
        <v>44</v>
      </c>
      <c r="B75" s="14">
        <v>113.14748372837343</v>
      </c>
      <c r="C75" s="14">
        <v>125.05750833856482</v>
      </c>
    </row>
    <row r="76" spans="1:3" x14ac:dyDescent="0.2">
      <c r="A76" s="10">
        <v>45</v>
      </c>
      <c r="B76" s="14">
        <v>83.644279628472333</v>
      </c>
      <c r="C76" s="14">
        <v>90.340901564923271</v>
      </c>
    </row>
    <row r="77" spans="1:3" x14ac:dyDescent="0.2">
      <c r="A77" s="10">
        <v>46</v>
      </c>
      <c r="B77" s="14">
        <v>107.08282938463464</v>
      </c>
      <c r="C77" s="14">
        <v>86.895168324188873</v>
      </c>
    </row>
    <row r="78" spans="1:3" x14ac:dyDescent="0.2">
      <c r="A78" s="10">
        <v>47</v>
      </c>
      <c r="B78" s="14">
        <v>102.92596678077136</v>
      </c>
      <c r="C78" s="14">
        <v>117.03144324909607</v>
      </c>
    </row>
    <row r="79" spans="1:3" x14ac:dyDescent="0.2">
      <c r="A79" s="10">
        <v>48</v>
      </c>
      <c r="B79" s="14">
        <v>87.820315535146165</v>
      </c>
      <c r="C79" s="14">
        <v>108.9316861779982</v>
      </c>
    </row>
    <row r="80" spans="1:3" x14ac:dyDescent="0.2">
      <c r="A80" s="10">
        <v>49</v>
      </c>
      <c r="B80" s="14">
        <v>94.049428915316611</v>
      </c>
      <c r="C80" s="14">
        <v>98.482153972411993</v>
      </c>
    </row>
    <row r="81" spans="1:3" x14ac:dyDescent="0.2">
      <c r="A81" s="10">
        <v>50</v>
      </c>
      <c r="B81" s="14">
        <v>100.00746219891991</v>
      </c>
      <c r="C81" s="14">
        <v>76.113610578222762</v>
      </c>
    </row>
    <row r="82" spans="1:3" x14ac:dyDescent="0.2">
      <c r="A82" s="10">
        <v>51</v>
      </c>
      <c r="B82" s="14">
        <v>120.46937675321652</v>
      </c>
    </row>
    <row r="83" spans="1:3" x14ac:dyDescent="0.2">
      <c r="A83" s="10">
        <v>52</v>
      </c>
      <c r="B83" s="14">
        <v>87.790240938619078</v>
      </c>
    </row>
    <row r="84" spans="1:3" x14ac:dyDescent="0.2">
      <c r="A84" s="10">
        <v>53</v>
      </c>
      <c r="B84" s="14">
        <v>98.591086872937936</v>
      </c>
    </row>
    <row r="85" spans="1:3" x14ac:dyDescent="0.2">
      <c r="A85" s="10">
        <v>54</v>
      </c>
      <c r="B85" s="14">
        <v>104.90564720627509</v>
      </c>
    </row>
    <row r="86" spans="1:3" x14ac:dyDescent="0.2">
      <c r="A86" s="10">
        <v>55</v>
      </c>
      <c r="B86" s="14">
        <v>103.51899273641949</v>
      </c>
    </row>
    <row r="87" spans="1:3" x14ac:dyDescent="0.2">
      <c r="A87" s="10">
        <v>56</v>
      </c>
      <c r="B87" s="14">
        <v>100.25177705314839</v>
      </c>
    </row>
    <row r="88" spans="1:3" x14ac:dyDescent="0.2">
      <c r="A88" s="10">
        <v>57</v>
      </c>
      <c r="B88" s="14">
        <v>106.62052890644335</v>
      </c>
    </row>
    <row r="89" spans="1:3" x14ac:dyDescent="0.2">
      <c r="A89" s="10">
        <v>58</v>
      </c>
      <c r="B89" s="14">
        <v>106.85567485958302</v>
      </c>
    </row>
    <row r="90" spans="1:3" x14ac:dyDescent="0.2">
      <c r="A90" s="10">
        <v>59</v>
      </c>
      <c r="B90" s="14">
        <v>109.4447016767503</v>
      </c>
    </row>
    <row r="91" spans="1:3" x14ac:dyDescent="0.2">
      <c r="A91" s="10">
        <v>60</v>
      </c>
      <c r="B91" s="14">
        <v>96.228482639992535</v>
      </c>
    </row>
  </sheetData>
  <conditionalFormatting sqref="D25:E27">
    <cfRule type="expression" dxfId="0" priority="1">
      <formula>D25=FALSE</formula>
    </cfRule>
  </conditionalFormatting>
  <hyperlinks>
    <hyperlink ref="A1:G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55" t="s">
        <v>2</v>
      </c>
      <c r="B1" s="55"/>
      <c r="C1" s="55"/>
      <c r="D1" s="55"/>
      <c r="E1" s="55"/>
      <c r="F1" s="55"/>
      <c r="G1" s="55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Сигма известна</vt:lpstr>
      <vt:lpstr>Пакет анализа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2025-01-01T10:28:49Z</dcterms:modified>
</cp:coreProperties>
</file>