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360" windowWidth="18795" windowHeight="11700" tabRatio="779"/>
  </bookViews>
  <sheets>
    <sheet name="Дисперсия" sheetId="20" r:id="rId1"/>
    <sheet name="EXCEL2.RU" sheetId="3" r:id="rId2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Дисперсия!#REF!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M13" i="20" l="1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12" i="20"/>
  <c r="B10" i="20" l="1"/>
  <c r="B8" i="20"/>
  <c r="C61" i="20"/>
  <c r="C39" i="20"/>
  <c r="C17" i="20" l="1"/>
  <c r="B53" i="20" l="1"/>
  <c r="B57" i="20" s="1"/>
  <c r="I58" i="20"/>
  <c r="I35" i="20"/>
  <c r="B31" i="20"/>
  <c r="B35" i="20" s="1"/>
  <c r="F35" i="20" s="1"/>
  <c r="I13" i="20"/>
  <c r="B9" i="20"/>
  <c r="J13" i="20" l="1"/>
  <c r="A22" i="20" s="1"/>
  <c r="J58" i="20"/>
  <c r="A66" i="20" s="1"/>
  <c r="B13" i="20"/>
  <c r="G13" i="20" s="1"/>
  <c r="G14" i="20" s="1"/>
  <c r="C13" i="20"/>
  <c r="F57" i="20"/>
  <c r="F58" i="20" s="1"/>
  <c r="A65" i="20"/>
  <c r="J35" i="20"/>
  <c r="A44" i="20" s="1"/>
  <c r="A43" i="20"/>
  <c r="F36" i="20"/>
  <c r="B12" i="20"/>
  <c r="A21" i="20" l="1"/>
  <c r="A42" i="20"/>
  <c r="B46" i="20" s="1"/>
  <c r="A64" i="20"/>
  <c r="B68" i="20" s="1"/>
  <c r="F13" i="20"/>
  <c r="B24" i="20"/>
  <c r="A20" i="20" l="1"/>
  <c r="F14" i="20"/>
</calcChain>
</file>

<file path=xl/sharedStrings.xml><?xml version="1.0" encoding="utf-8"?>
<sst xmlns="http://schemas.openxmlformats.org/spreadsheetml/2006/main" count="89" uniqueCount="48">
  <si>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</si>
  <si>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</si>
  <si>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</si>
  <si>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</si>
  <si>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</si>
  <si>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Стандартное отклонение</t>
  </si>
  <si>
    <t>Двусторонний доверительный интервал</t>
  </si>
  <si>
    <t>Левая граница</t>
  </si>
  <si>
    <t>Правая граница</t>
  </si>
  <si>
    <r>
      <t xml:space="preserve">Уровень значимости </t>
    </r>
    <r>
      <rPr>
        <i/>
        <sz val="10"/>
        <rFont val="Calibri"/>
        <family val="2"/>
        <charset val="204"/>
        <scheme val="minor"/>
      </rPr>
      <t>a</t>
    </r>
  </si>
  <si>
    <r>
      <t>Н</t>
    </r>
    <r>
      <rPr>
        <vertAlign val="subscript"/>
        <sz val="10"/>
        <rFont val="Calibri"/>
        <family val="2"/>
        <charset val="204"/>
        <scheme val="minor"/>
      </rPr>
      <t>0</t>
    </r>
    <r>
      <rPr>
        <sz val="10"/>
        <rFont val="Calibri"/>
        <family val="2"/>
        <charset val="204"/>
        <scheme val="minor"/>
      </rPr>
      <t>:</t>
    </r>
  </si>
  <si>
    <r>
      <t>Н</t>
    </r>
    <r>
      <rPr>
        <vertAlign val="subscript"/>
        <sz val="10"/>
        <rFont val="Calibri"/>
        <family val="2"/>
        <charset val="204"/>
        <scheme val="minor"/>
      </rPr>
      <t>1</t>
    </r>
    <r>
      <rPr>
        <sz val="10"/>
        <rFont val="Calibri"/>
        <family val="2"/>
        <charset val="204"/>
        <scheme val="minor"/>
      </rPr>
      <t>:</t>
    </r>
  </si>
  <si>
    <t>Вывод:</t>
  </si>
  <si>
    <t>P-значение</t>
  </si>
  <si>
    <t>Размер выборки n</t>
  </si>
  <si>
    <t>Дисперсия</t>
  </si>
  <si>
    <r>
      <rPr>
        <sz val="10"/>
        <rFont val="Symbol"/>
        <family val="1"/>
        <charset val="2"/>
      </rPr>
      <t>s</t>
    </r>
    <r>
      <rPr>
        <vertAlign val="superscript"/>
        <sz val="10"/>
        <rFont val="Calibri"/>
        <family val="2"/>
        <charset val="204"/>
      </rPr>
      <t>2</t>
    </r>
    <r>
      <rPr>
        <sz val="10"/>
        <rFont val="Calibri"/>
        <family val="2"/>
        <charset val="204"/>
        <scheme val="minor"/>
      </rPr>
      <t>=</t>
    </r>
  </si>
  <si>
    <r>
      <t xml:space="preserve">Статистика </t>
    </r>
    <r>
      <rPr>
        <sz val="10"/>
        <rFont val="Symbol"/>
        <family val="1"/>
        <charset val="2"/>
      </rPr>
      <t>c</t>
    </r>
    <r>
      <rPr>
        <vertAlign val="subscript"/>
        <sz val="10"/>
        <rFont val="Calibri"/>
        <family val="2"/>
        <charset val="204"/>
        <scheme val="minor"/>
      </rPr>
      <t>0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</si>
  <si>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>Дисперсия выборки s</t>
    </r>
    <r>
      <rPr>
        <vertAlign val="superscript"/>
        <sz val="10"/>
        <rFont val="Calibri"/>
        <family val="2"/>
        <charset val="204"/>
        <scheme val="minor"/>
      </rPr>
      <t>2</t>
    </r>
  </si>
  <si>
    <r>
      <t xml:space="preserve">Верхний </t>
    </r>
    <r>
      <rPr>
        <i/>
        <sz val="10"/>
        <rFont val="Calibri"/>
        <family val="2"/>
        <charset val="204"/>
        <scheme val="minor"/>
      </rPr>
      <t>a/2-</t>
    </r>
    <r>
      <rPr>
        <sz val="10"/>
        <rFont val="Calibri"/>
        <family val="2"/>
        <charset val="204"/>
        <scheme val="minor"/>
      </rPr>
      <t>квантиль ХИ2-распределения</t>
    </r>
  </si>
  <si>
    <r>
      <t xml:space="preserve">Нижний </t>
    </r>
    <r>
      <rPr>
        <i/>
        <sz val="10"/>
        <rFont val="Calibri"/>
        <family val="2"/>
        <charset val="204"/>
        <scheme val="minor"/>
      </rPr>
      <t>a/2-</t>
    </r>
    <r>
      <rPr>
        <sz val="10"/>
        <rFont val="Calibri"/>
        <family val="2"/>
        <charset val="204"/>
        <scheme val="minor"/>
      </rPr>
      <t>квантиль ХИ2-распределения</t>
    </r>
  </si>
  <si>
    <t>Число степеней свободы ХИ2 распределения</t>
  </si>
  <si>
    <r>
      <rPr>
        <sz val="10"/>
        <rFont val="Symbol"/>
        <family val="1"/>
        <charset val="2"/>
      </rPr>
      <t>s</t>
    </r>
    <r>
      <rPr>
        <sz val="10"/>
        <rFont val="Calibri"/>
        <family val="2"/>
        <charset val="204"/>
        <scheme val="minor"/>
      </rPr>
      <t>=</t>
    </r>
  </si>
  <si>
    <t>Стандартное отклонение s</t>
  </si>
  <si>
    <t>Односторонний доверительный интервал</t>
  </si>
  <si>
    <t>Двусторонняя гипотеза для дисперсии</t>
  </si>
  <si>
    <r>
      <t xml:space="preserve">Нижний </t>
    </r>
    <r>
      <rPr>
        <i/>
        <sz val="10"/>
        <rFont val="Calibri"/>
        <family val="2"/>
        <charset val="204"/>
        <scheme val="minor"/>
      </rPr>
      <t>a-</t>
    </r>
    <r>
      <rPr>
        <sz val="10"/>
        <rFont val="Calibri"/>
        <family val="2"/>
        <charset val="204"/>
        <scheme val="minor"/>
      </rPr>
      <t>квантиль ХИ2-распределения</t>
    </r>
  </si>
  <si>
    <r>
      <t xml:space="preserve">Верхний </t>
    </r>
    <r>
      <rPr>
        <i/>
        <sz val="10"/>
        <rFont val="Calibri"/>
        <family val="2"/>
        <charset val="204"/>
        <scheme val="minor"/>
      </rPr>
      <t>a-</t>
    </r>
    <r>
      <rPr>
        <sz val="10"/>
        <rFont val="Calibri"/>
        <family val="2"/>
        <charset val="204"/>
        <scheme val="minor"/>
      </rPr>
      <t>квантиль ХИ2-распределения</t>
    </r>
  </si>
  <si>
    <t>Гипотеза</t>
  </si>
  <si>
    <t>Выражение</t>
  </si>
  <si>
    <r>
      <rPr>
        <sz val="10"/>
        <rFont val="Symbol"/>
        <family val="1"/>
        <charset val="2"/>
      </rPr>
      <t>s</t>
    </r>
    <r>
      <rPr>
        <vertAlign val="superscript"/>
        <sz val="10"/>
        <rFont val="Calibri"/>
        <family val="2"/>
        <charset val="204"/>
      </rPr>
      <t>2</t>
    </r>
    <r>
      <rPr>
        <sz val="10"/>
        <rFont val="Calibri"/>
        <family val="2"/>
        <charset val="204"/>
      </rPr>
      <t>&lt;&gt;</t>
    </r>
  </si>
  <si>
    <r>
      <t>Отклонить Н</t>
    </r>
    <r>
      <rPr>
        <b/>
        <vertAlign val="subscript"/>
        <sz val="10"/>
        <rFont val="Calibri"/>
        <family val="2"/>
        <charset val="204"/>
        <scheme val="minor"/>
      </rPr>
      <t>0</t>
    </r>
    <r>
      <rPr>
        <b/>
        <sz val="10"/>
        <rFont val="Calibri"/>
        <family val="2"/>
        <charset val="204"/>
        <scheme val="minor"/>
      </rPr>
      <t>?</t>
    </r>
  </si>
  <si>
    <t>Проверка через доверительный интервал</t>
  </si>
  <si>
    <r>
      <t xml:space="preserve">Сравнение P-значения с Уровнем значимости </t>
    </r>
    <r>
      <rPr>
        <i/>
        <sz val="10"/>
        <rFont val="Calibri"/>
        <family val="2"/>
        <charset val="204"/>
        <scheme val="minor"/>
      </rPr>
      <t>а</t>
    </r>
  </si>
  <si>
    <t>Результат проверки тестовой статистики</t>
  </si>
  <si>
    <t>Показатель</t>
  </si>
  <si>
    <r>
      <rPr>
        <sz val="10"/>
        <rFont val="Symbol"/>
        <family val="1"/>
        <charset val="2"/>
      </rPr>
      <t>s</t>
    </r>
    <r>
      <rPr>
        <sz val="10"/>
        <rFont val="Calibri"/>
        <family val="2"/>
        <charset val="204"/>
      </rPr>
      <t>&lt;&gt;</t>
    </r>
  </si>
  <si>
    <r>
      <t xml:space="preserve">Односторонняя гипотеза для стандартного отклонения: </t>
    </r>
    <r>
      <rPr>
        <sz val="12"/>
        <color theme="1" tint="0.14999847407452621"/>
        <rFont val="Symbol"/>
        <family val="1"/>
        <charset val="2"/>
      </rPr>
      <t>s</t>
    </r>
    <r>
      <rPr>
        <sz val="12"/>
        <color theme="1" tint="0.14999847407452621"/>
        <rFont val="Calibri"/>
        <family val="2"/>
        <charset val="204"/>
        <scheme val="minor"/>
      </rPr>
      <t>&lt;</t>
    </r>
    <r>
      <rPr>
        <sz val="12"/>
        <color theme="1" tint="0.14999847407452621"/>
        <rFont val="Symbol"/>
        <family val="1"/>
        <charset val="2"/>
      </rPr>
      <t>s</t>
    </r>
    <r>
      <rPr>
        <vertAlign val="subscript"/>
        <sz val="12"/>
        <color theme="1" tint="0.14996795556505021"/>
        <rFont val="Calibri"/>
        <family val="2"/>
        <charset val="204"/>
        <scheme val="minor"/>
      </rPr>
      <t>0</t>
    </r>
  </si>
  <si>
    <r>
      <t xml:space="preserve">Односторонняя гипотеза для стандартного отклонения: </t>
    </r>
    <r>
      <rPr>
        <sz val="12"/>
        <color theme="1" tint="0.14999847407452621"/>
        <rFont val="Symbol"/>
        <family val="1"/>
        <charset val="2"/>
      </rPr>
      <t>s&gt;s</t>
    </r>
    <r>
      <rPr>
        <vertAlign val="subscript"/>
        <sz val="12"/>
        <color theme="1" tint="0.14996795556505021"/>
        <rFont val="Calibri"/>
        <family val="2"/>
        <charset val="204"/>
        <scheme val="minor"/>
      </rPr>
      <t>0</t>
    </r>
  </si>
  <si>
    <t>Проверка статистических гипотез в MS EXCEL о дисперсии нормального распределения</t>
  </si>
  <si>
    <r>
      <t xml:space="preserve">Статистика </t>
    </r>
    <r>
      <rPr>
        <b/>
        <sz val="10"/>
        <rFont val="Symbol"/>
        <family val="1"/>
        <charset val="2"/>
      </rPr>
      <t>c</t>
    </r>
    <r>
      <rPr>
        <b/>
        <vertAlign val="subscript"/>
        <sz val="10"/>
        <rFont val="Calibri"/>
        <family val="2"/>
        <charset val="204"/>
        <scheme val="minor"/>
      </rPr>
      <t>0</t>
    </r>
    <r>
      <rPr>
        <b/>
        <vertAlign val="superscript"/>
        <sz val="10"/>
        <rFont val="Calibri"/>
        <family val="2"/>
        <charset val="204"/>
        <scheme val="minor"/>
      </rPr>
      <t>2</t>
    </r>
  </si>
  <si>
    <t>Выборка из нормального распределения</t>
  </si>
  <si>
    <t>№ наблюдения</t>
  </si>
  <si>
    <t>Выборка</t>
  </si>
  <si>
    <t>Параметры распределения</t>
  </si>
  <si>
    <t>Среднее</t>
  </si>
  <si>
    <t>используется только для генерации значений выборки, в задаче считается неизвестным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</si>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</sst>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000"/>
    <numFmt numFmtId="166" formatCode="0.000"/>
    <numFmt numFmtId="167" formatCode="0.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vertAlign val="subscript"/>
      <sz val="10"/>
      <name val="Calibri"/>
      <family val="2"/>
      <charset val="204"/>
      <scheme val="minor"/>
    </font>
    <font>
      <sz val="10"/>
      <name val="Symbol"/>
      <family val="1"/>
      <charset val="2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vertAlign val="superscript"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  <font>
      <vertAlign val="subscript"/>
      <sz val="12"/>
      <color theme="1" tint="0.14996795556505021"/>
      <name val="Calibri"/>
      <family val="2"/>
      <charset val="204"/>
      <scheme val="minor"/>
    </font>
    <font>
      <sz val="12"/>
      <color theme="1" tint="0.14999847407452621"/>
      <name val="Symbol"/>
      <family val="1"/>
      <charset val="2"/>
    </font>
    <font>
      <b/>
      <sz val="10"/>
      <name val="Symbol"/>
      <family val="1"/>
      <charset val="2"/>
    </font>
    <font>
      <b/>
      <vertAlign val="superscript"/>
      <sz val="1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4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2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3" fillId="0" borderId="0" xfId="1" applyFont="1"/>
    <xf numFmtId="0" fontId="11" fillId="0" borderId="0" xfId="1" applyFont="1"/>
    <xf numFmtId="0" fontId="13" fillId="0" borderId="1" xfId="1" applyFont="1" applyBorder="1"/>
    <xf numFmtId="0" fontId="13" fillId="5" borderId="1" xfId="1" applyFont="1" applyFill="1" applyBorder="1"/>
    <xf numFmtId="0" fontId="13" fillId="0" borderId="1" xfId="1" applyFont="1" applyBorder="1" applyAlignment="1">
      <alignment wrapText="1"/>
    </xf>
    <xf numFmtId="165" fontId="13" fillId="0" borderId="1" xfId="1" applyNumberFormat="1" applyFont="1" applyBorder="1"/>
    <xf numFmtId="0" fontId="13" fillId="0" borderId="0" xfId="1" applyFont="1" applyBorder="1"/>
    <xf numFmtId="0" fontId="15" fillId="6" borderId="0" xfId="0" applyFont="1" applyFill="1" applyAlignment="1">
      <alignment vertical="center"/>
    </xf>
    <xf numFmtId="166" fontId="13" fillId="0" borderId="1" xfId="1" applyNumberFormat="1" applyFont="1" applyBorder="1"/>
    <xf numFmtId="0" fontId="16" fillId="6" borderId="0" xfId="0" applyFont="1" applyFill="1" applyAlignment="1">
      <alignment vertical="center"/>
    </xf>
    <xf numFmtId="166" fontId="13" fillId="7" borderId="1" xfId="1" applyNumberFormat="1" applyFont="1" applyFill="1" applyBorder="1"/>
    <xf numFmtId="0" fontId="14" fillId="0" borderId="0" xfId="1" applyFont="1"/>
    <xf numFmtId="0" fontId="10" fillId="0" borderId="0" xfId="1" applyFont="1" applyAlignment="1">
      <alignment horizontal="right"/>
    </xf>
    <xf numFmtId="0" fontId="19" fillId="0" borderId="1" xfId="1" applyFont="1" applyBorder="1"/>
    <xf numFmtId="9" fontId="13" fillId="0" borderId="0" xfId="1" applyNumberFormat="1" applyFont="1" applyFill="1" applyBorder="1"/>
    <xf numFmtId="166" fontId="13" fillId="0" borderId="0" xfId="1" applyNumberFormat="1" applyFont="1" applyBorder="1"/>
    <xf numFmtId="2" fontId="13" fillId="5" borderId="1" xfId="1" applyNumberFormat="1" applyFont="1" applyFill="1" applyBorder="1"/>
    <xf numFmtId="0" fontId="22" fillId="8" borderId="1" xfId="1" applyFont="1" applyFill="1" applyBorder="1"/>
    <xf numFmtId="0" fontId="13" fillId="0" borderId="0" xfId="1" applyFont="1" applyBorder="1" applyAlignment="1">
      <alignment wrapText="1"/>
    </xf>
    <xf numFmtId="0" fontId="10" fillId="0" borderId="0" xfId="1" applyFont="1"/>
    <xf numFmtId="0" fontId="10" fillId="0" borderId="1" xfId="1" applyFont="1" applyBorder="1"/>
    <xf numFmtId="0" fontId="13" fillId="0" borderId="1" xfId="1" applyFont="1" applyBorder="1" applyAlignment="1">
      <alignment horizontal="right"/>
    </xf>
    <xf numFmtId="167" fontId="13" fillId="0" borderId="1" xfId="1" applyNumberFormat="1" applyFont="1" applyBorder="1"/>
    <xf numFmtId="167" fontId="13" fillId="5" borderId="1" xfId="1" applyNumberFormat="1" applyFont="1" applyFill="1" applyBorder="1"/>
    <xf numFmtId="0" fontId="10" fillId="0" borderId="0" xfId="1" applyFont="1" applyBorder="1"/>
    <xf numFmtId="166" fontId="13" fillId="6" borderId="1" xfId="1" applyNumberFormat="1" applyFont="1" applyFill="1" applyBorder="1"/>
    <xf numFmtId="165" fontId="13" fillId="6" borderId="1" xfId="1" applyNumberFormat="1" applyFont="1" applyFill="1" applyBorder="1"/>
    <xf numFmtId="0" fontId="10" fillId="6" borderId="1" xfId="1" applyFont="1" applyFill="1" applyBorder="1" applyAlignment="1">
      <alignment wrapText="1"/>
    </xf>
    <xf numFmtId="1" fontId="13" fillId="0" borderId="1" xfId="1" applyNumberFormat="1" applyFont="1" applyBorder="1"/>
    <xf numFmtId="1" fontId="10" fillId="0" borderId="1" xfId="1" applyNumberFormat="1" applyFont="1" applyBorder="1"/>
    <xf numFmtId="166" fontId="13" fillId="6" borderId="0" xfId="1" applyNumberFormat="1" applyFont="1" applyFill="1"/>
    <xf numFmtId="0" fontId="13" fillId="6" borderId="0" xfId="1" applyFont="1" applyFill="1"/>
    <xf numFmtId="0" fontId="13" fillId="0" borderId="1" xfId="1" applyFont="1" applyFill="1" applyBorder="1"/>
    <xf numFmtId="0" fontId="28" fillId="0" borderId="0" xfId="1" applyFont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9"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  <dxf>
      <font>
        <b val="0"/>
        <i val="0"/>
        <color theme="1"/>
      </font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proverka-statisticheskih-gipotez-v-ms-excel-o-dispersii-normalnogo-raspredeleniya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22" workbookViewId="0">
      <selection activeCell="M2" sqref="M2"/>
    </sheetView>
  </sheetViews>
  <sheetFormatPr defaultRowHeight="12.75" x14ac:dyDescent="0.2"/>
  <cols>
    <col min="1" max="1" width="15.28515625" style="7" customWidth="1"/>
    <col min="2" max="2" width="6.42578125" style="7" bestFit="1" customWidth="1"/>
    <col min="3" max="3" width="7.7109375" style="7" customWidth="1"/>
    <col min="4" max="4" width="9.85546875" style="7" customWidth="1"/>
    <col min="5" max="5" width="13.28515625" style="7" customWidth="1"/>
    <col min="6" max="6" width="10.140625" style="7" customWidth="1"/>
    <col min="7" max="7" width="10.28515625" style="7" customWidth="1"/>
    <col min="8" max="8" width="2.7109375" style="7" customWidth="1"/>
    <col min="9" max="9" width="10.140625" style="7" customWidth="1"/>
    <col min="10" max="10" width="10" style="7" bestFit="1" customWidth="1"/>
    <col min="11" max="11" width="3.7109375" style="7" customWidth="1"/>
    <col min="12" max="12" width="14.85546875" style="7" customWidth="1"/>
    <col min="13" max="14" width="10.5703125" style="7" bestFit="1" customWidth="1"/>
    <col min="15" max="256" width="9.140625" style="7"/>
    <col min="257" max="257" width="10" style="7" customWidth="1"/>
    <col min="258" max="337" width="9.140625" style="7"/>
    <col min="338" max="338" width="8.5703125" style="7" customWidth="1"/>
    <col min="339" max="16384" width="9.140625" style="7"/>
  </cols>
  <sheetData>
    <row r="1" spans="1:14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2" t="s">
        <v>47</v>
      </c>
    </row>
    <row r="3" spans="1:14" ht="18.75" x14ac:dyDescent="0.2">
      <c r="A3" s="1" t="s">
        <v>39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.75" x14ac:dyDescent="0.2">
      <c r="A4" s="16" t="s">
        <v>25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4" ht="15.75" x14ac:dyDescent="0.25">
      <c r="E5" s="8"/>
      <c r="F5" s="8"/>
      <c r="G5" s="8"/>
      <c r="H5" s="8"/>
    </row>
    <row r="6" spans="1:14" ht="26.25" x14ac:dyDescent="0.25">
      <c r="A6" s="11" t="s">
        <v>9</v>
      </c>
      <c r="B6" s="23">
        <v>0.05</v>
      </c>
      <c r="E6" s="8"/>
      <c r="F6" s="8"/>
      <c r="G6" s="8"/>
      <c r="L6" s="26" t="s">
        <v>44</v>
      </c>
    </row>
    <row r="7" spans="1:14" ht="15.75" x14ac:dyDescent="0.25">
      <c r="A7" s="21"/>
      <c r="B7" s="21"/>
      <c r="C7" s="21"/>
      <c r="E7" s="8"/>
      <c r="F7" s="8"/>
      <c r="G7" s="8"/>
      <c r="L7" s="9" t="s">
        <v>45</v>
      </c>
      <c r="M7" s="10">
        <v>0</v>
      </c>
      <c r="N7" s="40" t="s">
        <v>46</v>
      </c>
    </row>
    <row r="8" spans="1:14" ht="26.25" x14ac:dyDescent="0.25">
      <c r="A8" s="11" t="s">
        <v>14</v>
      </c>
      <c r="B8" s="39">
        <f ca="1">COUNT(M12:M51)</f>
        <v>40</v>
      </c>
      <c r="E8" s="8"/>
      <c r="F8" s="8"/>
      <c r="G8" s="8"/>
      <c r="L8" s="9" t="s">
        <v>15</v>
      </c>
      <c r="M8" s="10">
        <v>4</v>
      </c>
      <c r="N8" s="40" t="s">
        <v>46</v>
      </c>
    </row>
    <row r="9" spans="1:14" ht="38.25" x14ac:dyDescent="0.2">
      <c r="A9" s="11" t="s">
        <v>21</v>
      </c>
      <c r="B9" s="9">
        <f ca="1">B8-1</f>
        <v>39</v>
      </c>
      <c r="C9" s="13"/>
    </row>
    <row r="10" spans="1:14" ht="27.75" x14ac:dyDescent="0.2">
      <c r="A10" s="11" t="s">
        <v>18</v>
      </c>
      <c r="B10" s="39">
        <f ca="1">_xlfn.VAR.S(M12:M51)</f>
        <v>4.1353542023684913</v>
      </c>
      <c r="C10" s="13"/>
      <c r="D10" s="19"/>
      <c r="E10" s="18"/>
      <c r="L10" s="37" t="s">
        <v>41</v>
      </c>
      <c r="M10" s="38"/>
    </row>
    <row r="11" spans="1:14" x14ac:dyDescent="0.2">
      <c r="A11" s="13"/>
      <c r="B11" s="13"/>
      <c r="C11" s="13"/>
      <c r="E11" s="26" t="s">
        <v>6</v>
      </c>
      <c r="L11" s="36" t="s">
        <v>42</v>
      </c>
      <c r="M11" s="27" t="s">
        <v>43</v>
      </c>
    </row>
    <row r="12" spans="1:14" ht="39" x14ac:dyDescent="0.25">
      <c r="A12" s="11" t="s">
        <v>19</v>
      </c>
      <c r="B12" s="15">
        <f ca="1">_xlfn.CHISQ.INV.RT(B6/2,$B$9)</f>
        <v>58.120059734686265</v>
      </c>
      <c r="C12" s="13"/>
      <c r="E12" s="9" t="s">
        <v>35</v>
      </c>
      <c r="F12" s="11" t="s">
        <v>7</v>
      </c>
      <c r="G12" s="11" t="s">
        <v>8</v>
      </c>
      <c r="I12" s="11" t="s">
        <v>17</v>
      </c>
      <c r="J12" s="11" t="s">
        <v>13</v>
      </c>
      <c r="L12" s="35">
        <v>1</v>
      </c>
      <c r="M12" s="9">
        <f ca="1">_xlfn.NORM.INV(RAND(),$M$7,SQRT($M$8))</f>
        <v>-1.2394572228086291</v>
      </c>
    </row>
    <row r="13" spans="1:14" ht="38.25" x14ac:dyDescent="0.2">
      <c r="A13" s="11" t="s">
        <v>20</v>
      </c>
      <c r="B13" s="15">
        <f ca="1">_xlfn.CHISQ.INV(B6/2,$B$9)</f>
        <v>23.654324557593021</v>
      </c>
      <c r="C13" s="15">
        <f ca="1">_xlfn.CHISQ.INV.RT(1-B6/2,$B$9)</f>
        <v>23.654324557593021</v>
      </c>
      <c r="E13" s="11" t="s">
        <v>15</v>
      </c>
      <c r="F13" s="17">
        <f ca="1">$B$10*$B$9/B12</f>
        <v>2.7749251227303775</v>
      </c>
      <c r="G13" s="17">
        <f ca="1">$B$10*$B$9/B13</f>
        <v>6.8181534205169587</v>
      </c>
      <c r="I13" s="15">
        <f ca="1">(B8-1)*B10/C16</f>
        <v>40.319703473092787</v>
      </c>
      <c r="J13" s="15">
        <f ca="1">2*MIN(_xlfn.CHISQ.DIST(I13,B9,TRUE),_xlfn.CHISQ.DIST.RT(I13,B9))</f>
        <v>0.82342605903927102</v>
      </c>
      <c r="L13" s="35">
        <v>2</v>
      </c>
      <c r="M13" s="9">
        <f t="shared" ref="M13:M51" ca="1" si="0">_xlfn.NORM.INV(RAND(),$M$7,SQRT($M$8))</f>
        <v>0.16284626868982924</v>
      </c>
    </row>
    <row r="14" spans="1:14" ht="25.5" x14ac:dyDescent="0.2">
      <c r="A14" s="25"/>
      <c r="B14" s="22"/>
      <c r="C14" s="22"/>
      <c r="E14" s="11" t="s">
        <v>5</v>
      </c>
      <c r="F14" s="17">
        <f ca="1">SQRT(F13)</f>
        <v>1.6658106503232526</v>
      </c>
      <c r="G14" s="17">
        <f ca="1">SQRT(G13)</f>
        <v>2.6111594015909789</v>
      </c>
      <c r="L14" s="35">
        <v>3</v>
      </c>
      <c r="M14" s="9">
        <f t="shared" ca="1" si="0"/>
        <v>1.4228874843240527</v>
      </c>
    </row>
    <row r="15" spans="1:14" x14ac:dyDescent="0.2">
      <c r="A15" s="27" t="s">
        <v>28</v>
      </c>
      <c r="B15" s="27" t="s">
        <v>29</v>
      </c>
      <c r="C15" s="15"/>
      <c r="L15" s="35">
        <v>4</v>
      </c>
      <c r="M15" s="9">
        <f t="shared" ca="1" si="0"/>
        <v>-3.0479822559877485</v>
      </c>
    </row>
    <row r="16" spans="1:14" ht="15.75" x14ac:dyDescent="0.25">
      <c r="A16" s="28" t="s">
        <v>10</v>
      </c>
      <c r="B16" s="9" t="s">
        <v>16</v>
      </c>
      <c r="C16" s="30">
        <v>4</v>
      </c>
      <c r="L16" s="35">
        <v>5</v>
      </c>
      <c r="M16" s="9">
        <f t="shared" ca="1" si="0"/>
        <v>-0.81410483105793918</v>
      </c>
    </row>
    <row r="17" spans="1:13" ht="15.75" x14ac:dyDescent="0.25">
      <c r="A17" s="28" t="s">
        <v>11</v>
      </c>
      <c r="B17" s="20" t="s">
        <v>30</v>
      </c>
      <c r="C17" s="29">
        <f>C16</f>
        <v>4</v>
      </c>
      <c r="L17" s="35">
        <v>6</v>
      </c>
      <c r="M17" s="9">
        <f t="shared" ca="1" si="0"/>
        <v>-0.27439860189818877</v>
      </c>
    </row>
    <row r="18" spans="1:13" x14ac:dyDescent="0.2">
      <c r="A18" s="25"/>
      <c r="B18" s="22"/>
      <c r="C18" s="22"/>
      <c r="L18" s="35">
        <v>7</v>
      </c>
      <c r="M18" s="9">
        <f t="shared" ca="1" si="0"/>
        <v>-2.5740897636706972</v>
      </c>
    </row>
    <row r="19" spans="1:13" ht="14.25" x14ac:dyDescent="0.25">
      <c r="A19" s="31" t="s">
        <v>31</v>
      </c>
      <c r="C19" s="22"/>
      <c r="L19" s="35">
        <v>8</v>
      </c>
      <c r="M19" s="9">
        <f t="shared" ca="1" si="0"/>
        <v>6.3844871186857152E-2</v>
      </c>
    </row>
    <row r="20" spans="1:13" x14ac:dyDescent="0.2">
      <c r="A20" s="24" t="b">
        <f ca="1">IF(OR(C16&lt;F13,C16&gt;G13),TRUE,FALSE)</f>
        <v>0</v>
      </c>
      <c r="B20" s="7" t="s">
        <v>32</v>
      </c>
      <c r="C20" s="22"/>
      <c r="L20" s="35">
        <v>9</v>
      </c>
      <c r="M20" s="9">
        <f t="shared" ca="1" si="0"/>
        <v>1.3155327932641729</v>
      </c>
    </row>
    <row r="21" spans="1:13" x14ac:dyDescent="0.2">
      <c r="A21" s="24" t="b">
        <f ca="1">IF(OR(I13&lt;B13,I13&gt;B12),TRUE,FALSE)</f>
        <v>0</v>
      </c>
      <c r="B21" s="7" t="s">
        <v>34</v>
      </c>
      <c r="C21" s="22"/>
      <c r="L21" s="35">
        <v>10</v>
      </c>
      <c r="M21" s="9">
        <f t="shared" ca="1" si="0"/>
        <v>-0.80245275736967014</v>
      </c>
    </row>
    <row r="22" spans="1:13" x14ac:dyDescent="0.2">
      <c r="A22" s="24" t="b">
        <f ca="1">B6&gt;J13</f>
        <v>0</v>
      </c>
      <c r="B22" s="7" t="s">
        <v>33</v>
      </c>
      <c r="C22" s="22"/>
      <c r="L22" s="35">
        <v>11</v>
      </c>
      <c r="M22" s="9">
        <f t="shared" ca="1" si="0"/>
        <v>-4.1353465119926192</v>
      </c>
    </row>
    <row r="23" spans="1:13" x14ac:dyDescent="0.2">
      <c r="C23" s="22"/>
      <c r="L23" s="35">
        <v>12</v>
      </c>
      <c r="M23" s="9">
        <f t="shared" ca="1" si="0"/>
        <v>1.6786694995168252</v>
      </c>
    </row>
    <row r="24" spans="1:13" x14ac:dyDescent="0.2">
      <c r="A24" s="19" t="s">
        <v>12</v>
      </c>
      <c r="B24" s="18" t="str">
        <f ca="1">IF(NOT(A22),"Нет оснований для отклонения Н0","Н0 отклоняется")</f>
        <v>Нет оснований для отклонения Н0</v>
      </c>
      <c r="C24" s="22"/>
      <c r="L24" s="35">
        <v>13</v>
      </c>
      <c r="M24" s="9">
        <f t="shared" ca="1" si="0"/>
        <v>0.30867831014190328</v>
      </c>
    </row>
    <row r="25" spans="1:13" x14ac:dyDescent="0.2">
      <c r="B25" s="13"/>
      <c r="C25" s="13"/>
      <c r="L25" s="35">
        <v>14</v>
      </c>
      <c r="M25" s="9">
        <f t="shared" ca="1" si="0"/>
        <v>-1.0627369933597692</v>
      </c>
    </row>
    <row r="26" spans="1:13" ht="18.75" x14ac:dyDescent="0.2">
      <c r="A26" s="16" t="s">
        <v>37</v>
      </c>
      <c r="B26" s="14"/>
      <c r="C26" s="14"/>
      <c r="D26" s="14"/>
      <c r="E26" s="14"/>
      <c r="F26" s="14"/>
      <c r="G26" s="14"/>
      <c r="H26" s="14"/>
      <c r="I26" s="14"/>
      <c r="J26" s="14"/>
      <c r="L26" s="35">
        <v>15</v>
      </c>
      <c r="M26" s="9">
        <f t="shared" ca="1" si="0"/>
        <v>1.7646446426438676</v>
      </c>
    </row>
    <row r="27" spans="1:13" x14ac:dyDescent="0.2">
      <c r="L27" s="35">
        <v>16</v>
      </c>
      <c r="M27" s="9">
        <f t="shared" ca="1" si="0"/>
        <v>1.7805779145274523</v>
      </c>
    </row>
    <row r="28" spans="1:13" ht="25.5" x14ac:dyDescent="0.2">
      <c r="A28" s="11" t="s">
        <v>9</v>
      </c>
      <c r="B28" s="23">
        <v>0.05</v>
      </c>
      <c r="L28" s="35">
        <v>17</v>
      </c>
      <c r="M28" s="9">
        <f t="shared" ca="1" si="0"/>
        <v>1.5904384637216233</v>
      </c>
    </row>
    <row r="29" spans="1:13" x14ac:dyDescent="0.2">
      <c r="A29" s="21"/>
      <c r="B29" s="21"/>
      <c r="C29" s="21"/>
      <c r="L29" s="35">
        <v>18</v>
      </c>
      <c r="M29" s="9">
        <f t="shared" ca="1" si="0"/>
        <v>6.755457322295931E-2</v>
      </c>
    </row>
    <row r="30" spans="1:13" ht="25.5" x14ac:dyDescent="0.2">
      <c r="A30" s="11" t="s">
        <v>14</v>
      </c>
      <c r="B30" s="10">
        <v>30</v>
      </c>
      <c r="L30" s="35">
        <v>19</v>
      </c>
      <c r="M30" s="9">
        <f t="shared" ca="1" si="0"/>
        <v>1.3502888472735914</v>
      </c>
    </row>
    <row r="31" spans="1:13" ht="38.25" x14ac:dyDescent="0.2">
      <c r="A31" s="11" t="s">
        <v>21</v>
      </c>
      <c r="B31" s="9">
        <f>B30-1</f>
        <v>29</v>
      </c>
      <c r="C31" s="13"/>
      <c r="L31" s="35">
        <v>20</v>
      </c>
      <c r="M31" s="9">
        <f t="shared" ca="1" si="0"/>
        <v>-1.262086539592137</v>
      </c>
    </row>
    <row r="32" spans="1:13" ht="25.5" x14ac:dyDescent="0.2">
      <c r="A32" s="11" t="s">
        <v>23</v>
      </c>
      <c r="B32" s="10">
        <v>12.4</v>
      </c>
      <c r="C32" s="13"/>
      <c r="D32" s="19"/>
      <c r="E32" s="18"/>
      <c r="L32" s="35">
        <v>21</v>
      </c>
      <c r="M32" s="9">
        <f t="shared" ca="1" si="0"/>
        <v>0.49828633783041254</v>
      </c>
    </row>
    <row r="33" spans="1:13" x14ac:dyDescent="0.2">
      <c r="C33" s="19"/>
      <c r="E33" s="26" t="s">
        <v>24</v>
      </c>
      <c r="L33" s="35">
        <v>22</v>
      </c>
      <c r="M33" s="9">
        <f t="shared" ca="1" si="0"/>
        <v>2.9047386906621964</v>
      </c>
    </row>
    <row r="34" spans="1:13" ht="28.5" x14ac:dyDescent="0.25">
      <c r="A34" s="13"/>
      <c r="B34" s="13"/>
      <c r="C34" s="13"/>
      <c r="E34" s="9" t="s">
        <v>35</v>
      </c>
      <c r="F34" s="11" t="s">
        <v>8</v>
      </c>
      <c r="I34" s="34" t="s">
        <v>40</v>
      </c>
      <c r="J34" s="34" t="s">
        <v>13</v>
      </c>
      <c r="L34" s="35">
        <v>23</v>
      </c>
      <c r="M34" s="9">
        <f t="shared" ca="1" si="0"/>
        <v>1.4058573094707028</v>
      </c>
    </row>
    <row r="35" spans="1:13" ht="38.25" x14ac:dyDescent="0.2">
      <c r="A35" s="11" t="s">
        <v>26</v>
      </c>
      <c r="B35" s="15">
        <f>_xlfn.CHISQ.INV(B28,B31)</f>
        <v>17.70836618282458</v>
      </c>
      <c r="C35" s="22"/>
      <c r="E35" s="11" t="s">
        <v>15</v>
      </c>
      <c r="F35" s="17">
        <f>B32*B32*B31/B35</f>
        <v>251.80414466043982</v>
      </c>
      <c r="I35" s="32">
        <f>(B30-1)*B32*B32/C38/C38</f>
        <v>26.38485207100592</v>
      </c>
      <c r="J35" s="33">
        <f>_xlfn.CHISQ.DIST(I35,B31,TRUE)</f>
        <v>0.39514367450741156</v>
      </c>
      <c r="L35" s="35">
        <v>24</v>
      </c>
      <c r="M35" s="9">
        <f t="shared" ca="1" si="0"/>
        <v>2.3579901691775613</v>
      </c>
    </row>
    <row r="36" spans="1:13" ht="25.5" x14ac:dyDescent="0.2">
      <c r="E36" s="11" t="s">
        <v>5</v>
      </c>
      <c r="F36" s="17">
        <f>SQRT(F35)</f>
        <v>15.868337803955392</v>
      </c>
      <c r="L36" s="35">
        <v>25</v>
      </c>
      <c r="M36" s="9">
        <f t="shared" ca="1" si="0"/>
        <v>-2.3860210191114071</v>
      </c>
    </row>
    <row r="37" spans="1:13" x14ac:dyDescent="0.2">
      <c r="A37" s="27" t="s">
        <v>28</v>
      </c>
      <c r="B37" s="27" t="s">
        <v>29</v>
      </c>
      <c r="C37" s="9"/>
      <c r="L37" s="35">
        <v>26</v>
      </c>
      <c r="M37" s="9">
        <f t="shared" ca="1" si="0"/>
        <v>4.3631177010933859</v>
      </c>
    </row>
    <row r="38" spans="1:13" ht="14.25" x14ac:dyDescent="0.25">
      <c r="A38" s="28" t="s">
        <v>10</v>
      </c>
      <c r="B38" s="9" t="s">
        <v>22</v>
      </c>
      <c r="C38" s="30">
        <v>13</v>
      </c>
      <c r="L38" s="35">
        <v>27</v>
      </c>
      <c r="M38" s="9">
        <f t="shared" ca="1" si="0"/>
        <v>-3.2285207483360909</v>
      </c>
    </row>
    <row r="39" spans="1:13" ht="14.25" x14ac:dyDescent="0.25">
      <c r="A39" s="28" t="s">
        <v>11</v>
      </c>
      <c r="B39" s="20" t="s">
        <v>36</v>
      </c>
      <c r="C39" s="29">
        <f>C38</f>
        <v>13</v>
      </c>
      <c r="L39" s="35">
        <v>28</v>
      </c>
      <c r="M39" s="9">
        <f t="shared" ca="1" si="0"/>
        <v>-0.21452059553938516</v>
      </c>
    </row>
    <row r="40" spans="1:13" x14ac:dyDescent="0.2">
      <c r="L40" s="35">
        <v>29</v>
      </c>
      <c r="M40" s="9">
        <f t="shared" ca="1" si="0"/>
        <v>-2.8103444516281275</v>
      </c>
    </row>
    <row r="41" spans="1:13" ht="14.25" x14ac:dyDescent="0.25">
      <c r="A41" s="31" t="s">
        <v>31</v>
      </c>
      <c r="L41" s="35">
        <v>30</v>
      </c>
      <c r="M41" s="9">
        <f t="shared" ca="1" si="0"/>
        <v>0.21083958349768334</v>
      </c>
    </row>
    <row r="42" spans="1:13" x14ac:dyDescent="0.2">
      <c r="A42" s="24" t="b">
        <f>IF(C38&gt;F36,TRUE,FALSE)</f>
        <v>0</v>
      </c>
      <c r="B42" s="7" t="s">
        <v>32</v>
      </c>
      <c r="L42" s="35">
        <v>31</v>
      </c>
      <c r="M42" s="9">
        <f t="shared" ca="1" si="0"/>
        <v>0.10883734429167989</v>
      </c>
    </row>
    <row r="43" spans="1:13" x14ac:dyDescent="0.2">
      <c r="A43" s="24" t="b">
        <f>IF(I35&lt;B35,TRUE,FALSE)</f>
        <v>0</v>
      </c>
      <c r="B43" s="7" t="s">
        <v>34</v>
      </c>
      <c r="L43" s="35">
        <v>32</v>
      </c>
      <c r="M43" s="9">
        <f t="shared" ca="1" si="0"/>
        <v>-0.6552176814428069</v>
      </c>
    </row>
    <row r="44" spans="1:13" x14ac:dyDescent="0.2">
      <c r="A44" s="24" t="b">
        <f>J35&lt;B28</f>
        <v>0</v>
      </c>
      <c r="B44" s="7" t="s">
        <v>33</v>
      </c>
      <c r="L44" s="35">
        <v>33</v>
      </c>
      <c r="M44" s="9">
        <f t="shared" ca="1" si="0"/>
        <v>2.1518185049976082</v>
      </c>
    </row>
    <row r="45" spans="1:13" x14ac:dyDescent="0.2">
      <c r="L45" s="35">
        <v>34</v>
      </c>
      <c r="M45" s="9">
        <f t="shared" ca="1" si="0"/>
        <v>-3.924232209232891</v>
      </c>
    </row>
    <row r="46" spans="1:13" x14ac:dyDescent="0.2">
      <c r="A46" s="19" t="s">
        <v>12</v>
      </c>
      <c r="B46" s="18" t="str">
        <f>IF(NOT(A42),"Нет оснований для отклонения Н0","Н0 отклоняется")</f>
        <v>Нет оснований для отклонения Н0</v>
      </c>
      <c r="L46" s="35">
        <v>35</v>
      </c>
      <c r="M46" s="9">
        <f t="shared" ca="1" si="0"/>
        <v>-1.9830678440076344</v>
      </c>
    </row>
    <row r="47" spans="1:13" x14ac:dyDescent="0.2">
      <c r="L47" s="35">
        <v>36</v>
      </c>
      <c r="M47" s="9">
        <f t="shared" ca="1" si="0"/>
        <v>2.8867300111502114</v>
      </c>
    </row>
    <row r="48" spans="1:13" ht="18.75" x14ac:dyDescent="0.2">
      <c r="A48" s="16" t="s">
        <v>38</v>
      </c>
      <c r="B48" s="14"/>
      <c r="C48" s="14"/>
      <c r="D48" s="14"/>
      <c r="E48" s="14"/>
      <c r="F48" s="14"/>
      <c r="G48" s="14"/>
      <c r="H48" s="14"/>
      <c r="I48" s="14"/>
      <c r="J48" s="14"/>
      <c r="L48" s="35">
        <v>37</v>
      </c>
      <c r="M48" s="9">
        <f t="shared" ca="1" si="0"/>
        <v>-0.37047259032350394</v>
      </c>
    </row>
    <row r="49" spans="1:13" ht="15.75" x14ac:dyDescent="0.25">
      <c r="E49" s="8"/>
      <c r="F49" s="8"/>
      <c r="G49" s="8"/>
      <c r="H49" s="8"/>
      <c r="L49" s="35">
        <v>38</v>
      </c>
      <c r="M49" s="9">
        <f t="shared" ca="1" si="0"/>
        <v>2.5542238967083559</v>
      </c>
    </row>
    <row r="50" spans="1:13" ht="26.25" x14ac:dyDescent="0.25">
      <c r="A50" s="11" t="s">
        <v>9</v>
      </c>
      <c r="B50" s="23">
        <v>0.05</v>
      </c>
      <c r="E50" s="8"/>
      <c r="F50" s="8"/>
      <c r="G50" s="8"/>
      <c r="H50" s="8"/>
      <c r="L50" s="35">
        <v>39</v>
      </c>
      <c r="M50" s="9">
        <f t="shared" ca="1" si="0"/>
        <v>-2.317631365211982</v>
      </c>
    </row>
    <row r="51" spans="1:13" ht="15.75" x14ac:dyDescent="0.25">
      <c r="A51" s="21"/>
      <c r="B51" s="21"/>
      <c r="C51" s="21"/>
      <c r="E51" s="8"/>
      <c r="F51" s="8"/>
      <c r="G51" s="8"/>
      <c r="H51" s="8"/>
      <c r="L51" s="35">
        <v>40</v>
      </c>
      <c r="M51" s="9">
        <f t="shared" ca="1" si="0"/>
        <v>1.0840793641559674</v>
      </c>
    </row>
    <row r="52" spans="1:13" ht="26.25" x14ac:dyDescent="0.25">
      <c r="A52" s="11" t="s">
        <v>14</v>
      </c>
      <c r="B52" s="10">
        <v>30</v>
      </c>
      <c r="E52" s="8"/>
      <c r="F52" s="8"/>
      <c r="G52" s="8"/>
      <c r="H52" s="8"/>
    </row>
    <row r="53" spans="1:13" ht="39" x14ac:dyDescent="0.25">
      <c r="A53" s="11" t="s">
        <v>21</v>
      </c>
      <c r="B53" s="9">
        <f>B52-1</f>
        <v>29</v>
      </c>
      <c r="C53" s="13"/>
      <c r="E53" s="8"/>
      <c r="F53" s="8"/>
      <c r="G53" s="8"/>
    </row>
    <row r="54" spans="1:13" ht="5.25" customHeight="1" x14ac:dyDescent="0.2">
      <c r="A54" s="19"/>
      <c r="B54" s="19"/>
      <c r="C54" s="13"/>
      <c r="D54" s="19"/>
      <c r="E54" s="18"/>
    </row>
    <row r="55" spans="1:13" ht="25.5" x14ac:dyDescent="0.2">
      <c r="A55" s="11" t="s">
        <v>23</v>
      </c>
      <c r="B55" s="10">
        <v>12.4</v>
      </c>
      <c r="C55" s="19"/>
      <c r="D55" s="19"/>
      <c r="E55" s="26" t="s">
        <v>24</v>
      </c>
    </row>
    <row r="56" spans="1:13" x14ac:dyDescent="0.2">
      <c r="A56" s="13"/>
      <c r="B56" s="13"/>
      <c r="C56" s="13"/>
      <c r="E56" s="9" t="s">
        <v>35</v>
      </c>
      <c r="F56" s="9" t="s">
        <v>7</v>
      </c>
    </row>
    <row r="57" spans="1:13" ht="39" x14ac:dyDescent="0.25">
      <c r="A57" s="11" t="s">
        <v>27</v>
      </c>
      <c r="B57" s="15">
        <f>_xlfn.CHISQ.INV.RT(B50,B53)</f>
        <v>42.556967804292682</v>
      </c>
      <c r="C57" s="22"/>
      <c r="E57" s="11" t="s">
        <v>15</v>
      </c>
      <c r="F57" s="17">
        <f>B55*B55*B53/B57</f>
        <v>104.77814163137397</v>
      </c>
      <c r="I57" s="11" t="s">
        <v>17</v>
      </c>
      <c r="J57" s="11" t="s">
        <v>13</v>
      </c>
    </row>
    <row r="58" spans="1:13" ht="25.5" x14ac:dyDescent="0.2">
      <c r="E58" s="11" t="s">
        <v>5</v>
      </c>
      <c r="F58" s="17">
        <f>SQRT(F57)</f>
        <v>10.236119461562275</v>
      </c>
      <c r="I58" s="15">
        <f>(B52-1)*B55*B55/C60/C60</f>
        <v>44.590400000000002</v>
      </c>
      <c r="J58" s="12">
        <f>_xlfn.CHISQ.DIST.RT(I58,B53)</f>
        <v>3.2232874538981868E-2</v>
      </c>
    </row>
    <row r="59" spans="1:13" x14ac:dyDescent="0.2">
      <c r="A59" s="27" t="s">
        <v>28</v>
      </c>
      <c r="B59" s="27" t="s">
        <v>29</v>
      </c>
      <c r="C59" s="9"/>
    </row>
    <row r="60" spans="1:13" ht="14.25" x14ac:dyDescent="0.25">
      <c r="A60" s="28" t="s">
        <v>10</v>
      </c>
      <c r="B60" s="9" t="s">
        <v>22</v>
      </c>
      <c r="C60" s="30">
        <v>10</v>
      </c>
    </row>
    <row r="61" spans="1:13" ht="14.25" x14ac:dyDescent="0.25">
      <c r="A61" s="28" t="s">
        <v>11</v>
      </c>
      <c r="B61" s="20" t="s">
        <v>36</v>
      </c>
      <c r="C61" s="29">
        <f>C60</f>
        <v>10</v>
      </c>
    </row>
    <row r="63" spans="1:13" ht="14.25" x14ac:dyDescent="0.25">
      <c r="A63" s="31" t="s">
        <v>31</v>
      </c>
    </row>
    <row r="64" spans="1:13" x14ac:dyDescent="0.2">
      <c r="A64" s="24" t="b">
        <f>IF(C60&lt;F58,TRUE,FALSE)</f>
        <v>1</v>
      </c>
      <c r="B64" s="7" t="s">
        <v>32</v>
      </c>
    </row>
    <row r="65" spans="1:2" x14ac:dyDescent="0.2">
      <c r="A65" s="24" t="b">
        <f>IF(I58&gt;B57,TRUE,FALSE)</f>
        <v>1</v>
      </c>
      <c r="B65" s="7" t="s">
        <v>34</v>
      </c>
    </row>
    <row r="66" spans="1:2" x14ac:dyDescent="0.2">
      <c r="A66" s="24" t="b">
        <f>J58&lt;B50</f>
        <v>1</v>
      </c>
      <c r="B66" s="7" t="s">
        <v>33</v>
      </c>
    </row>
    <row r="68" spans="1:2" x14ac:dyDescent="0.2">
      <c r="A68" s="19" t="s">
        <v>12</v>
      </c>
      <c r="B68" s="18" t="str">
        <f>IF(NOT(A64),"Нет оснований для отклонения Н0","Н0 отклоняется")</f>
        <v>Н0 отклоняется</v>
      </c>
    </row>
  </sheetData>
  <conditionalFormatting sqref="A42">
    <cfRule type="expression" dxfId="8" priority="25">
      <formula>A42=FALSE</formula>
    </cfRule>
  </conditionalFormatting>
  <conditionalFormatting sqref="A43">
    <cfRule type="expression" dxfId="7" priority="14">
      <formula>A43=FALSE</formula>
    </cfRule>
  </conditionalFormatting>
  <conditionalFormatting sqref="A44">
    <cfRule type="expression" dxfId="6" priority="13">
      <formula>A44=FALSE</formula>
    </cfRule>
  </conditionalFormatting>
  <conditionalFormatting sqref="A64">
    <cfRule type="expression" dxfId="5" priority="12">
      <formula>A64=FALSE</formula>
    </cfRule>
  </conditionalFormatting>
  <conditionalFormatting sqref="A65">
    <cfRule type="expression" dxfId="4" priority="11">
      <formula>A65=FALSE</formula>
    </cfRule>
  </conditionalFormatting>
  <conditionalFormatting sqref="A66">
    <cfRule type="expression" dxfId="3" priority="10">
      <formula>A66=FALSE</formula>
    </cfRule>
  </conditionalFormatting>
  <conditionalFormatting sqref="A20">
    <cfRule type="expression" dxfId="2" priority="9">
      <formula>A20=FALSE</formula>
    </cfRule>
  </conditionalFormatting>
  <conditionalFormatting sqref="A21">
    <cfRule type="expression" dxfId="1" priority="8">
      <formula>A21=FALSE</formula>
    </cfRule>
  </conditionalFormatting>
  <conditionalFormatting sqref="A22">
    <cfRule type="expression" dxfId="0" priority="7">
      <formula>A22=FALSE</formula>
    </cfRule>
  </conditionalFormatting>
  <hyperlinks>
    <hyperlink ref="A1:H1" r:id="rId1" display="Файл скачан с сайта excel2.ru &gt;&gt;&gt;"/>
    <hyperlink ref="A2" r:id="rId2"/>
    <hyperlink ref="M2" r:id="rId3" display="Задать вопрос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41" t="s">
        <v>2</v>
      </c>
      <c r="B1" s="41"/>
      <c r="C1" s="41"/>
      <c r="D1" s="41"/>
      <c r="E1" s="41"/>
      <c r="F1" s="41"/>
      <c r="G1" s="41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Дисперсия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2025-01-01T10:27:28Z</dcterms:modified>
</cp:coreProperties>
</file>