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 tabRatio="745"/>
  </bookViews>
  <sheets>
    <sheet name="Погашение" sheetId="23" r:id="rId1"/>
    <sheet name="Погашение (варианты)" sheetId="24" r:id="rId2"/>
    <sheet name="EXCEL2.RU" sheetId="21" r:id="rId3"/>
    <sheet name="EXCEL2.RU (2)" sheetId="22" state="veryHidden" r:id="rId4"/>
    <sheet name="Лист7" sheetId="18" state="hidden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28" i="24" l="1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22" i="24"/>
  <c r="D23" i="24"/>
  <c r="D24" i="24"/>
  <c r="D25" i="24"/>
  <c r="D26" i="24"/>
  <c r="D27" i="24"/>
  <c r="D21" i="24"/>
  <c r="B21" i="24"/>
  <c r="B8" i="24"/>
  <c r="A53" i="24" s="1"/>
  <c r="B7" i="24"/>
  <c r="G21" i="23"/>
  <c r="E21" i="23"/>
  <c r="B21" i="23"/>
  <c r="F21" i="23" s="1"/>
  <c r="B10" i="23"/>
  <c r="C21" i="23" s="1"/>
  <c r="A52" i="23"/>
  <c r="A47" i="23"/>
  <c r="A31" i="23"/>
  <c r="A28" i="23"/>
  <c r="B8" i="23"/>
  <c r="A51" i="23" s="1"/>
  <c r="B7" i="23"/>
  <c r="B10" i="24" l="1"/>
  <c r="C21" i="24" s="1"/>
  <c r="A22" i="24"/>
  <c r="A30" i="24"/>
  <c r="A36" i="24"/>
  <c r="A45" i="24"/>
  <c r="A73" i="24"/>
  <c r="F21" i="24"/>
  <c r="A28" i="24"/>
  <c r="A41" i="24"/>
  <c r="A57" i="24"/>
  <c r="A65" i="24"/>
  <c r="A26" i="24"/>
  <c r="A78" i="24"/>
  <c r="A74" i="24"/>
  <c r="A70" i="24"/>
  <c r="A66" i="24"/>
  <c r="A62" i="24"/>
  <c r="A58" i="24"/>
  <c r="A54" i="24"/>
  <c r="A50" i="24"/>
  <c r="A46" i="24"/>
  <c r="A42" i="24"/>
  <c r="A38" i="24"/>
  <c r="A37" i="24"/>
  <c r="A80" i="24"/>
  <c r="A76" i="24"/>
  <c r="A72" i="24"/>
  <c r="A68" i="24"/>
  <c r="A64" i="24"/>
  <c r="A60" i="24"/>
  <c r="A56" i="24"/>
  <c r="A52" i="24"/>
  <c r="A48" i="24"/>
  <c r="A44" i="24"/>
  <c r="A40" i="24"/>
  <c r="A35" i="24"/>
  <c r="A79" i="24"/>
  <c r="A71" i="24"/>
  <c r="A63" i="24"/>
  <c r="A55" i="24"/>
  <c r="A47" i="24"/>
  <c r="A39" i="24"/>
  <c r="A31" i="24"/>
  <c r="A27" i="24"/>
  <c r="A23" i="24"/>
  <c r="A75" i="24"/>
  <c r="A67" i="24"/>
  <c r="A59" i="24"/>
  <c r="A51" i="24"/>
  <c r="A43" i="24"/>
  <c r="A34" i="24"/>
  <c r="A33" i="24"/>
  <c r="A29" i="24"/>
  <c r="A25" i="24"/>
  <c r="A21" i="24"/>
  <c r="A77" i="24"/>
  <c r="A69" i="24"/>
  <c r="A61" i="24"/>
  <c r="A24" i="24"/>
  <c r="A32" i="24"/>
  <c r="A49" i="24"/>
  <c r="A48" i="23"/>
  <c r="A55" i="23"/>
  <c r="A32" i="23"/>
  <c r="A50" i="23"/>
  <c r="A58" i="23"/>
  <c r="A22" i="23"/>
  <c r="A44" i="23"/>
  <c r="A77" i="23"/>
  <c r="A73" i="23"/>
  <c r="A69" i="23"/>
  <c r="A65" i="23"/>
  <c r="A61" i="23"/>
  <c r="A57" i="23"/>
  <c r="A53" i="23"/>
  <c r="A49" i="23"/>
  <c r="A45" i="23"/>
  <c r="A41" i="23"/>
  <c r="A37" i="23"/>
  <c r="A33" i="23"/>
  <c r="A78" i="23"/>
  <c r="A75" i="23"/>
  <c r="A72" i="23"/>
  <c r="A62" i="23"/>
  <c r="A59" i="23"/>
  <c r="A56" i="23"/>
  <c r="A46" i="23"/>
  <c r="A43" i="23"/>
  <c r="A40" i="23"/>
  <c r="A29" i="23"/>
  <c r="A25" i="23"/>
  <c r="A21" i="23"/>
  <c r="A70" i="23"/>
  <c r="A67" i="23"/>
  <c r="A64" i="23"/>
  <c r="A23" i="23"/>
  <c r="A26" i="23"/>
  <c r="A34" i="23"/>
  <c r="A35" i="23"/>
  <c r="A36" i="23"/>
  <c r="A38" i="23"/>
  <c r="A39" i="23"/>
  <c r="A42" i="23"/>
  <c r="A68" i="23"/>
  <c r="A71" i="23"/>
  <c r="A74" i="23"/>
  <c r="A24" i="23"/>
  <c r="A27" i="23"/>
  <c r="A30" i="23"/>
  <c r="A76" i="23"/>
  <c r="A79" i="23"/>
  <c r="A54" i="23"/>
  <c r="A60" i="23"/>
  <c r="A63" i="23"/>
  <c r="A66" i="23"/>
  <c r="A80" i="23"/>
  <c r="E21" i="24" l="1"/>
  <c r="H21" i="23"/>
  <c r="C22" i="23" s="1"/>
  <c r="B22" i="23"/>
  <c r="F22" i="23" s="1"/>
  <c r="B22" i="24" l="1"/>
  <c r="G21" i="24"/>
  <c r="H21" i="24"/>
  <c r="C22" i="24" s="1"/>
  <c r="E22" i="23"/>
  <c r="H22" i="23" s="1"/>
  <c r="G22" i="23"/>
  <c r="C23" i="23"/>
  <c r="C24" i="23" s="1"/>
  <c r="F22" i="24" l="1"/>
  <c r="E22" i="24" s="1"/>
  <c r="H22" i="24" s="1"/>
  <c r="C23" i="24"/>
  <c r="B23" i="23"/>
  <c r="F23" i="23" s="1"/>
  <c r="E23" i="23" s="1"/>
  <c r="B23" i="24" l="1"/>
  <c r="G22" i="24"/>
  <c r="H23" i="23"/>
  <c r="G23" i="23"/>
  <c r="B24" i="23"/>
  <c r="F23" i="24" l="1"/>
  <c r="F24" i="23"/>
  <c r="E24" i="23" s="1"/>
  <c r="E23" i="24" l="1"/>
  <c r="G24" i="23"/>
  <c r="B25" i="23"/>
  <c r="F25" i="23" s="1"/>
  <c r="H24" i="23"/>
  <c r="C25" i="23" s="1"/>
  <c r="C26" i="23" s="1"/>
  <c r="C27" i="23" s="1"/>
  <c r="C28" i="23" s="1"/>
  <c r="C29" i="23" s="1"/>
  <c r="C30" i="23"/>
  <c r="E25" i="23" l="1"/>
  <c r="G25" i="23" s="1"/>
  <c r="G23" i="24"/>
  <c r="B24" i="24"/>
  <c r="H23" i="24"/>
  <c r="C24" i="24" s="1"/>
  <c r="B26" i="23"/>
  <c r="F26" i="23" s="1"/>
  <c r="H25" i="23"/>
  <c r="C31" i="23"/>
  <c r="F24" i="24" l="1"/>
  <c r="E24" i="24" s="1"/>
  <c r="E26" i="23"/>
  <c r="G26" i="23" s="1"/>
  <c r="C32" i="23"/>
  <c r="G24" i="24" l="1"/>
  <c r="B25" i="24"/>
  <c r="H24" i="24"/>
  <c r="C25" i="24" s="1"/>
  <c r="H26" i="23"/>
  <c r="B27" i="23"/>
  <c r="C33" i="23"/>
  <c r="F25" i="24" l="1"/>
  <c r="E25" i="24" s="1"/>
  <c r="F27" i="23"/>
  <c r="E27" i="23" s="1"/>
  <c r="G25" i="24" l="1"/>
  <c r="B26" i="24"/>
  <c r="H25" i="24"/>
  <c r="C26" i="24" s="1"/>
  <c r="B28" i="23"/>
  <c r="F28" i="23" s="1"/>
  <c r="G27" i="23"/>
  <c r="H27" i="23"/>
  <c r="F26" i="24" l="1"/>
  <c r="E26" i="24" s="1"/>
  <c r="E28" i="23"/>
  <c r="G26" i="24" l="1"/>
  <c r="B27" i="24"/>
  <c r="H26" i="24"/>
  <c r="C27" i="24" s="1"/>
  <c r="H28" i="23"/>
  <c r="G28" i="23"/>
  <c r="B29" i="23"/>
  <c r="F29" i="23" s="1"/>
  <c r="F27" i="24" l="1"/>
  <c r="E27" i="24" s="1"/>
  <c r="H27" i="24" s="1"/>
  <c r="C28" i="24" s="1"/>
  <c r="E29" i="23"/>
  <c r="G27" i="24" l="1"/>
  <c r="B28" i="24"/>
  <c r="B30" i="23"/>
  <c r="F30" i="23" s="1"/>
  <c r="G29" i="23"/>
  <c r="H29" i="23"/>
  <c r="F28" i="24" l="1"/>
  <c r="E28" i="24" s="1"/>
  <c r="H28" i="24" s="1"/>
  <c r="C29" i="24" s="1"/>
  <c r="E30" i="23"/>
  <c r="G28" i="24" l="1"/>
  <c r="B29" i="24"/>
  <c r="H30" i="23"/>
  <c r="G30" i="23"/>
  <c r="B31" i="23"/>
  <c r="F29" i="24" l="1"/>
  <c r="E29" i="24" s="1"/>
  <c r="F31" i="23"/>
  <c r="E31" i="23" s="1"/>
  <c r="G29" i="24" l="1"/>
  <c r="B30" i="24"/>
  <c r="H29" i="24"/>
  <c r="C30" i="24" s="1"/>
  <c r="B32" i="23"/>
  <c r="F32" i="23" s="1"/>
  <c r="G31" i="23"/>
  <c r="H31" i="23"/>
  <c r="F30" i="24" l="1"/>
  <c r="E30" i="24" s="1"/>
  <c r="E32" i="23"/>
  <c r="B31" i="24" l="1"/>
  <c r="G30" i="24"/>
  <c r="H30" i="24"/>
  <c r="C31" i="24" s="1"/>
  <c r="H32" i="23"/>
  <c r="G32" i="23"/>
  <c r="B33" i="23"/>
  <c r="F31" i="24" l="1"/>
  <c r="E31" i="24" s="1"/>
  <c r="H31" i="24" s="1"/>
  <c r="C32" i="24" s="1"/>
  <c r="F33" i="23"/>
  <c r="E33" i="23" s="1"/>
  <c r="B32" i="24" l="1"/>
  <c r="G31" i="24"/>
  <c r="B34" i="23"/>
  <c r="G33" i="23"/>
  <c r="H33" i="23"/>
  <c r="C34" i="23" s="1"/>
  <c r="F32" i="24" l="1"/>
  <c r="E32" i="24" s="1"/>
  <c r="F34" i="23"/>
  <c r="B33" i="24" l="1"/>
  <c r="G32" i="24"/>
  <c r="H32" i="24"/>
  <c r="C33" i="24" s="1"/>
  <c r="E34" i="23"/>
  <c r="G34" i="23" s="1"/>
  <c r="C35" i="23"/>
  <c r="F33" i="24" l="1"/>
  <c r="E33" i="24" s="1"/>
  <c r="H33" i="24" s="1"/>
  <c r="C34" i="24" s="1"/>
  <c r="H34" i="23"/>
  <c r="B35" i="23"/>
  <c r="F35" i="23" s="1"/>
  <c r="C36" i="23"/>
  <c r="B34" i="24" l="1"/>
  <c r="G33" i="24"/>
  <c r="E35" i="23"/>
  <c r="C37" i="23"/>
  <c r="F34" i="24" l="1"/>
  <c r="E34" i="24" s="1"/>
  <c r="H34" i="24" s="1"/>
  <c r="C35" i="24" s="1"/>
  <c r="B36" i="23"/>
  <c r="G35" i="23"/>
  <c r="H35" i="23"/>
  <c r="B35" i="24" l="1"/>
  <c r="G34" i="24"/>
  <c r="F36" i="23"/>
  <c r="F35" i="24" l="1"/>
  <c r="E35" i="24" s="1"/>
  <c r="H35" i="24" s="1"/>
  <c r="C36" i="24" s="1"/>
  <c r="E36" i="23"/>
  <c r="G35" i="24" l="1"/>
  <c r="B36" i="24"/>
  <c r="B37" i="23"/>
  <c r="G36" i="23"/>
  <c r="H36" i="23"/>
  <c r="F36" i="24" l="1"/>
  <c r="E36" i="24" s="1"/>
  <c r="H36" i="24" s="1"/>
  <c r="C37" i="24" s="1"/>
  <c r="F37" i="23"/>
  <c r="G36" i="24" l="1"/>
  <c r="B37" i="24"/>
  <c r="E37" i="23"/>
  <c r="D37" i="23" l="1"/>
  <c r="G37" i="23" s="1"/>
  <c r="F37" i="24"/>
  <c r="E37" i="24" s="1"/>
  <c r="H37" i="23" l="1"/>
  <c r="C38" i="23" s="1"/>
  <c r="C39" i="23" s="1"/>
  <c r="C40" i="23" s="1"/>
  <c r="C41" i="23" s="1"/>
  <c r="C42" i="23" s="1"/>
  <c r="C43" i="23" s="1"/>
  <c r="C44" i="23" s="1"/>
  <c r="C45" i="23" s="1"/>
  <c r="D81" i="23"/>
  <c r="G6" i="23" s="1"/>
  <c r="B38" i="23"/>
  <c r="F38" i="23"/>
  <c r="D81" i="24" l="1"/>
  <c r="G8" i="24" s="1"/>
  <c r="H37" i="24"/>
  <c r="C38" i="24" s="1"/>
  <c r="B38" i="24"/>
  <c r="G37" i="24"/>
  <c r="C46" i="23"/>
  <c r="E38" i="23"/>
  <c r="F38" i="24" l="1"/>
  <c r="E38" i="24" s="1"/>
  <c r="B39" i="23"/>
  <c r="G38" i="23"/>
  <c r="H38" i="23"/>
  <c r="C47" i="23"/>
  <c r="G38" i="24" l="1"/>
  <c r="B39" i="24"/>
  <c r="H38" i="24"/>
  <c r="C39" i="24" s="1"/>
  <c r="C48" i="23"/>
  <c r="F39" i="23"/>
  <c r="F39" i="24" l="1"/>
  <c r="E39" i="24" s="1"/>
  <c r="H39" i="24" s="1"/>
  <c r="C40" i="24" s="1"/>
  <c r="C49" i="23"/>
  <c r="E39" i="23"/>
  <c r="G39" i="24" l="1"/>
  <c r="B40" i="24"/>
  <c r="G39" i="23"/>
  <c r="B40" i="23"/>
  <c r="H39" i="23"/>
  <c r="C50" i="23"/>
  <c r="F40" i="24" l="1"/>
  <c r="E40" i="24" s="1"/>
  <c r="C51" i="23"/>
  <c r="F40" i="23"/>
  <c r="E40" i="23" s="1"/>
  <c r="G40" i="24" l="1"/>
  <c r="B41" i="24"/>
  <c r="H40" i="24"/>
  <c r="C41" i="24" s="1"/>
  <c r="B41" i="23"/>
  <c r="G40" i="23"/>
  <c r="H40" i="23"/>
  <c r="C52" i="23"/>
  <c r="F41" i="24" l="1"/>
  <c r="E41" i="24" s="1"/>
  <c r="H41" i="24" s="1"/>
  <c r="C42" i="24" s="1"/>
  <c r="C53" i="23"/>
  <c r="F41" i="23"/>
  <c r="E41" i="23" s="1"/>
  <c r="H41" i="23" s="1"/>
  <c r="B42" i="24" l="1"/>
  <c r="G41" i="24"/>
  <c r="B42" i="23"/>
  <c r="G41" i="23"/>
  <c r="C54" i="23"/>
  <c r="F42" i="24" l="1"/>
  <c r="E42" i="24" s="1"/>
  <c r="C55" i="23"/>
  <c r="F42" i="23"/>
  <c r="E42" i="23" s="1"/>
  <c r="B43" i="24" l="1"/>
  <c r="G42" i="24"/>
  <c r="H42" i="24"/>
  <c r="C43" i="24" s="1"/>
  <c r="B43" i="23"/>
  <c r="G42" i="23"/>
  <c r="H42" i="23"/>
  <c r="C56" i="23"/>
  <c r="F43" i="24" l="1"/>
  <c r="E43" i="24" s="1"/>
  <c r="H43" i="24" s="1"/>
  <c r="C44" i="24" s="1"/>
  <c r="C57" i="23"/>
  <c r="F43" i="23"/>
  <c r="E43" i="23" s="1"/>
  <c r="B44" i="24" l="1"/>
  <c r="G43" i="24"/>
  <c r="C58" i="23"/>
  <c r="G43" i="23"/>
  <c r="B44" i="23"/>
  <c r="H43" i="23"/>
  <c r="F44" i="24" l="1"/>
  <c r="E44" i="24" s="1"/>
  <c r="F44" i="23"/>
  <c r="E44" i="23" s="1"/>
  <c r="H44" i="23" s="1"/>
  <c r="C59" i="23"/>
  <c r="G44" i="24" l="1"/>
  <c r="B45" i="24"/>
  <c r="H44" i="24"/>
  <c r="C45" i="24" s="1"/>
  <c r="C60" i="23"/>
  <c r="G44" i="23"/>
  <c r="B45" i="23"/>
  <c r="F45" i="24" l="1"/>
  <c r="E45" i="24" s="1"/>
  <c r="F45" i="23"/>
  <c r="E45" i="23" s="1"/>
  <c r="H45" i="23" s="1"/>
  <c r="C61" i="23"/>
  <c r="G45" i="24" l="1"/>
  <c r="B46" i="24"/>
  <c r="H45" i="24"/>
  <c r="C46" i="24" s="1"/>
  <c r="C62" i="23"/>
  <c r="G45" i="23"/>
  <c r="B46" i="23"/>
  <c r="F46" i="24" l="1"/>
  <c r="E46" i="24" s="1"/>
  <c r="C63" i="23"/>
  <c r="F46" i="23"/>
  <c r="E46" i="23" s="1"/>
  <c r="B47" i="24" l="1"/>
  <c r="G46" i="24"/>
  <c r="H46" i="24"/>
  <c r="C47" i="24" s="1"/>
  <c r="G46" i="23"/>
  <c r="B47" i="23"/>
  <c r="C64" i="23"/>
  <c r="H46" i="23"/>
  <c r="F47" i="24" l="1"/>
  <c r="E47" i="24" s="1"/>
  <c r="C65" i="23"/>
  <c r="F47" i="23"/>
  <c r="E47" i="23" s="1"/>
  <c r="H47" i="23" s="1"/>
  <c r="B48" i="24" l="1"/>
  <c r="G47" i="24"/>
  <c r="H47" i="24"/>
  <c r="C48" i="24" s="1"/>
  <c r="B48" i="23"/>
  <c r="G47" i="23"/>
  <c r="C66" i="23"/>
  <c r="F48" i="24" l="1"/>
  <c r="E48" i="24" s="1"/>
  <c r="H48" i="24" s="1"/>
  <c r="C49" i="24" s="1"/>
  <c r="C67" i="23"/>
  <c r="F48" i="23"/>
  <c r="E48" i="23" s="1"/>
  <c r="H48" i="23" s="1"/>
  <c r="G48" i="24" l="1"/>
  <c r="B49" i="24"/>
  <c r="G48" i="23"/>
  <c r="B49" i="23"/>
  <c r="C68" i="23"/>
  <c r="F49" i="24" l="1"/>
  <c r="E49" i="24" s="1"/>
  <c r="C69" i="23"/>
  <c r="F49" i="23"/>
  <c r="E49" i="23" s="1"/>
  <c r="B50" i="24" l="1"/>
  <c r="G49" i="24"/>
  <c r="H49" i="24"/>
  <c r="C50" i="24" s="1"/>
  <c r="B50" i="23"/>
  <c r="G49" i="23"/>
  <c r="H49" i="23"/>
  <c r="C70" i="23"/>
  <c r="F50" i="24" l="1"/>
  <c r="E50" i="24" s="1"/>
  <c r="H50" i="24" s="1"/>
  <c r="C51" i="24" s="1"/>
  <c r="C71" i="23"/>
  <c r="F50" i="23"/>
  <c r="E50" i="23" s="1"/>
  <c r="H50" i="23" s="1"/>
  <c r="G50" i="24" l="1"/>
  <c r="B51" i="24"/>
  <c r="G50" i="23"/>
  <c r="B51" i="23"/>
  <c r="C72" i="23"/>
  <c r="F51" i="24" l="1"/>
  <c r="E51" i="24" s="1"/>
  <c r="H51" i="24" s="1"/>
  <c r="C52" i="24" s="1"/>
  <c r="F51" i="23"/>
  <c r="E51" i="23" s="1"/>
  <c r="H51" i="23" s="1"/>
  <c r="C73" i="23"/>
  <c r="B52" i="24" l="1"/>
  <c r="G51" i="24"/>
  <c r="C74" i="23"/>
  <c r="G51" i="23"/>
  <c r="B52" i="23"/>
  <c r="F52" i="24" l="1"/>
  <c r="E52" i="24" s="1"/>
  <c r="C75" i="23"/>
  <c r="F52" i="23"/>
  <c r="E52" i="23" s="1"/>
  <c r="G52" i="24" l="1"/>
  <c r="B53" i="24"/>
  <c r="H52" i="24"/>
  <c r="C53" i="24" s="1"/>
  <c r="C76" i="23"/>
  <c r="B53" i="23"/>
  <c r="G52" i="23"/>
  <c r="H52" i="23"/>
  <c r="F53" i="24" l="1"/>
  <c r="E53" i="24" s="1"/>
  <c r="F53" i="23"/>
  <c r="E53" i="23" s="1"/>
  <c r="C77" i="23"/>
  <c r="G53" i="24" l="1"/>
  <c r="B54" i="24"/>
  <c r="H53" i="24"/>
  <c r="C54" i="24" s="1"/>
  <c r="C78" i="23"/>
  <c r="G53" i="23"/>
  <c r="B54" i="23"/>
  <c r="H53" i="23"/>
  <c r="F54" i="24" l="1"/>
  <c r="E54" i="24" s="1"/>
  <c r="H54" i="24" s="1"/>
  <c r="C55" i="24" s="1"/>
  <c r="F54" i="23"/>
  <c r="E54" i="23" s="1"/>
  <c r="C79" i="23"/>
  <c r="B55" i="24" l="1"/>
  <c r="G54" i="24"/>
  <c r="C80" i="23"/>
  <c r="G54" i="23"/>
  <c r="B55" i="23"/>
  <c r="H54" i="23"/>
  <c r="F55" i="24" l="1"/>
  <c r="E55" i="24" s="1"/>
  <c r="H55" i="24" s="1"/>
  <c r="C56" i="24" s="1"/>
  <c r="F55" i="23"/>
  <c r="E55" i="23" s="1"/>
  <c r="H55" i="23" s="1"/>
  <c r="C81" i="23"/>
  <c r="G7" i="23" s="1"/>
  <c r="B56" i="24" l="1"/>
  <c r="G55" i="24"/>
  <c r="B56" i="23"/>
  <c r="G55" i="23"/>
  <c r="F56" i="24" l="1"/>
  <c r="E56" i="24" s="1"/>
  <c r="H56" i="24" s="1"/>
  <c r="C57" i="24" s="1"/>
  <c r="F56" i="23"/>
  <c r="E56" i="23" s="1"/>
  <c r="H56" i="23" s="1"/>
  <c r="B57" i="24" l="1"/>
  <c r="G56" i="24"/>
  <c r="G56" i="23"/>
  <c r="B57" i="23"/>
  <c r="F57" i="24" l="1"/>
  <c r="E57" i="24" s="1"/>
  <c r="F57" i="23"/>
  <c r="E57" i="23" s="1"/>
  <c r="H57" i="23" s="1"/>
  <c r="B58" i="24" l="1"/>
  <c r="G57" i="24"/>
  <c r="H57" i="24"/>
  <c r="C58" i="24" s="1"/>
  <c r="G57" i="23"/>
  <c r="B58" i="23"/>
  <c r="F58" i="24" l="1"/>
  <c r="E58" i="24" s="1"/>
  <c r="F58" i="23"/>
  <c r="E58" i="23" s="1"/>
  <c r="B59" i="24" l="1"/>
  <c r="G58" i="24"/>
  <c r="H58" i="24"/>
  <c r="C59" i="24" s="1"/>
  <c r="B59" i="23"/>
  <c r="G58" i="23"/>
  <c r="H58" i="23"/>
  <c r="F59" i="24" l="1"/>
  <c r="E59" i="24" s="1"/>
  <c r="H59" i="24" s="1"/>
  <c r="C60" i="24" s="1"/>
  <c r="F59" i="23"/>
  <c r="E59" i="23" s="1"/>
  <c r="H59" i="23" s="1"/>
  <c r="B60" i="24" l="1"/>
  <c r="G59" i="24"/>
  <c r="B60" i="23"/>
  <c r="G59" i="23"/>
  <c r="F60" i="24" l="1"/>
  <c r="E60" i="24" s="1"/>
  <c r="H60" i="24" s="1"/>
  <c r="C61" i="24" s="1"/>
  <c r="F60" i="23"/>
  <c r="E60" i="23" s="1"/>
  <c r="H60" i="23" s="1"/>
  <c r="B61" i="24" l="1"/>
  <c r="G60" i="24"/>
  <c r="G60" i="23"/>
  <c r="B61" i="23"/>
  <c r="F61" i="24" l="1"/>
  <c r="E61" i="24" s="1"/>
  <c r="H61" i="24" s="1"/>
  <c r="C62" i="24" s="1"/>
  <c r="F61" i="23"/>
  <c r="E61" i="23" s="1"/>
  <c r="B62" i="24" l="1"/>
  <c r="G61" i="24"/>
  <c r="B62" i="23"/>
  <c r="G61" i="23"/>
  <c r="H61" i="23"/>
  <c r="F62" i="24" l="1"/>
  <c r="E62" i="24" s="1"/>
  <c r="F62" i="23"/>
  <c r="E62" i="23" s="1"/>
  <c r="G62" i="24" l="1"/>
  <c r="B63" i="24"/>
  <c r="H62" i="24"/>
  <c r="C63" i="24" s="1"/>
  <c r="B63" i="23"/>
  <c r="G62" i="23"/>
  <c r="H62" i="23"/>
  <c r="F63" i="24" l="1"/>
  <c r="E63" i="24" s="1"/>
  <c r="F63" i="23"/>
  <c r="E63" i="23" s="1"/>
  <c r="H63" i="23" s="1"/>
  <c r="B64" i="24" l="1"/>
  <c r="G63" i="24"/>
  <c r="H63" i="24"/>
  <c r="C64" i="24" s="1"/>
  <c r="B64" i="23"/>
  <c r="G63" i="23"/>
  <c r="F64" i="24" l="1"/>
  <c r="E64" i="24" s="1"/>
  <c r="H64" i="24" s="1"/>
  <c r="C65" i="24" s="1"/>
  <c r="F64" i="23"/>
  <c r="E64" i="23" s="1"/>
  <c r="H64" i="23" s="1"/>
  <c r="B65" i="24" l="1"/>
  <c r="G64" i="24"/>
  <c r="B65" i="23"/>
  <c r="G64" i="23"/>
  <c r="F65" i="24" l="1"/>
  <c r="E65" i="24" s="1"/>
  <c r="H65" i="24" s="1"/>
  <c r="C66" i="24" s="1"/>
  <c r="F65" i="23"/>
  <c r="E65" i="23" s="1"/>
  <c r="G65" i="24" l="1"/>
  <c r="B66" i="24"/>
  <c r="G65" i="23"/>
  <c r="B66" i="23"/>
  <c r="H65" i="23"/>
  <c r="F66" i="24" l="1"/>
  <c r="E66" i="24" s="1"/>
  <c r="F66" i="23"/>
  <c r="E66" i="23" s="1"/>
  <c r="B67" i="24" l="1"/>
  <c r="G66" i="24"/>
  <c r="H66" i="24"/>
  <c r="C67" i="24" s="1"/>
  <c r="B67" i="23"/>
  <c r="G66" i="23"/>
  <c r="H66" i="23"/>
  <c r="F67" i="24" l="1"/>
  <c r="E67" i="24" s="1"/>
  <c r="F67" i="23"/>
  <c r="E67" i="23" s="1"/>
  <c r="H67" i="23" s="1"/>
  <c r="G67" i="24" l="1"/>
  <c r="B68" i="24"/>
  <c r="H67" i="24"/>
  <c r="C68" i="24" s="1"/>
  <c r="B68" i="23"/>
  <c r="G67" i="23"/>
  <c r="F68" i="24" l="1"/>
  <c r="E68" i="24" s="1"/>
  <c r="H68" i="24" s="1"/>
  <c r="C69" i="24" s="1"/>
  <c r="F68" i="23"/>
  <c r="E68" i="23" s="1"/>
  <c r="B69" i="24" l="1"/>
  <c r="G68" i="24"/>
  <c r="B69" i="23"/>
  <c r="G68" i="23"/>
  <c r="H68" i="23"/>
  <c r="F69" i="24" l="1"/>
  <c r="E69" i="24" s="1"/>
  <c r="F69" i="23"/>
  <c r="E69" i="23" s="1"/>
  <c r="B70" i="24" l="1"/>
  <c r="G69" i="24"/>
  <c r="H69" i="24"/>
  <c r="C70" i="24" s="1"/>
  <c r="B70" i="23"/>
  <c r="G69" i="23"/>
  <c r="H69" i="23"/>
  <c r="F70" i="24" l="1"/>
  <c r="E70" i="24" s="1"/>
  <c r="F70" i="23"/>
  <c r="E70" i="23" s="1"/>
  <c r="H70" i="23" s="1"/>
  <c r="G70" i="24" l="1"/>
  <c r="B71" i="24"/>
  <c r="H70" i="24"/>
  <c r="C71" i="24" s="1"/>
  <c r="B71" i="23"/>
  <c r="G70" i="23"/>
  <c r="F71" i="24" l="1"/>
  <c r="E71" i="24" s="1"/>
  <c r="F71" i="23"/>
  <c r="E71" i="23" s="1"/>
  <c r="H71" i="23" s="1"/>
  <c r="G71" i="24" l="1"/>
  <c r="B72" i="24"/>
  <c r="H71" i="24"/>
  <c r="C72" i="24" s="1"/>
  <c r="B72" i="23"/>
  <c r="G71" i="23"/>
  <c r="F72" i="24" l="1"/>
  <c r="E72" i="24" s="1"/>
  <c r="F72" i="23"/>
  <c r="E72" i="23" s="1"/>
  <c r="B73" i="24" l="1"/>
  <c r="G72" i="24"/>
  <c r="H72" i="24"/>
  <c r="C73" i="24" s="1"/>
  <c r="B73" i="23"/>
  <c r="G72" i="23"/>
  <c r="H72" i="23"/>
  <c r="F73" i="24" l="1"/>
  <c r="E73" i="24" s="1"/>
  <c r="F73" i="23"/>
  <c r="E73" i="23" s="1"/>
  <c r="H73" i="23" s="1"/>
  <c r="G73" i="24" l="1"/>
  <c r="B74" i="24"/>
  <c r="H73" i="24"/>
  <c r="C74" i="24" s="1"/>
  <c r="B74" i="23"/>
  <c r="G73" i="23"/>
  <c r="F74" i="24" l="1"/>
  <c r="E74" i="24" s="1"/>
  <c r="H74" i="24" s="1"/>
  <c r="C75" i="24" s="1"/>
  <c r="F74" i="23"/>
  <c r="E74" i="23" s="1"/>
  <c r="H74" i="23" s="1"/>
  <c r="B75" i="24" l="1"/>
  <c r="G74" i="24"/>
  <c r="G74" i="23"/>
  <c r="B75" i="23"/>
  <c r="F75" i="24" l="1"/>
  <c r="E75" i="24" s="1"/>
  <c r="H75" i="24" s="1"/>
  <c r="C76" i="24" s="1"/>
  <c r="F75" i="23"/>
  <c r="E75" i="23" s="1"/>
  <c r="G75" i="24" l="1"/>
  <c r="B76" i="24"/>
  <c r="G75" i="23"/>
  <c r="B76" i="23"/>
  <c r="H75" i="23"/>
  <c r="F76" i="24" l="1"/>
  <c r="E76" i="24" s="1"/>
  <c r="F76" i="23"/>
  <c r="E76" i="23" s="1"/>
  <c r="B77" i="24" l="1"/>
  <c r="G76" i="24"/>
  <c r="H76" i="24"/>
  <c r="C77" i="24" s="1"/>
  <c r="B77" i="23"/>
  <c r="G76" i="23"/>
  <c r="H76" i="23"/>
  <c r="F77" i="24" l="1"/>
  <c r="E77" i="24" s="1"/>
  <c r="F77" i="23"/>
  <c r="E77" i="23" s="1"/>
  <c r="B78" i="24" l="1"/>
  <c r="G77" i="24"/>
  <c r="H77" i="24"/>
  <c r="C78" i="24" s="1"/>
  <c r="B78" i="23"/>
  <c r="G77" i="23"/>
  <c r="H77" i="23"/>
  <c r="F78" i="24" l="1"/>
  <c r="E78" i="24" s="1"/>
  <c r="F78" i="23"/>
  <c r="E78" i="23" s="1"/>
  <c r="H78" i="23" s="1"/>
  <c r="G78" i="24" l="1"/>
  <c r="B79" i="24"/>
  <c r="H78" i="24"/>
  <c r="C79" i="24" s="1"/>
  <c r="G78" i="23"/>
  <c r="B79" i="23"/>
  <c r="F79" i="24" l="1"/>
  <c r="E79" i="24" s="1"/>
  <c r="F79" i="23"/>
  <c r="E79" i="23" s="1"/>
  <c r="G79" i="24" l="1"/>
  <c r="B80" i="24"/>
  <c r="H79" i="24"/>
  <c r="C80" i="24" s="1"/>
  <c r="C81" i="24" s="1"/>
  <c r="G9" i="24" s="1"/>
  <c r="G79" i="23"/>
  <c r="B80" i="23"/>
  <c r="H79" i="23"/>
  <c r="F80" i="24" l="1"/>
  <c r="F80" i="23"/>
  <c r="F81" i="24" l="1"/>
  <c r="G10" i="24" s="1"/>
  <c r="E80" i="24"/>
  <c r="F81" i="23"/>
  <c r="G8" i="23" s="1"/>
  <c r="E80" i="23"/>
  <c r="E81" i="24" l="1"/>
  <c r="G80" i="24"/>
  <c r="H80" i="24"/>
  <c r="G80" i="23"/>
  <c r="E81" i="23"/>
  <c r="H80" i="23"/>
</calcChain>
</file>

<file path=xl/sharedStrings.xml><?xml version="1.0" encoding="utf-8"?>
<sst xmlns="http://schemas.openxmlformats.org/spreadsheetml/2006/main" count="83" uniqueCount="46">
  <si>
    <t>Названия строк</t>
  </si>
  <si>
    <t>Названия столбцов</t>
  </si>
  <si>
    <t>Значения</t>
  </si>
  <si>
    <t>Фильтр отчета</t>
  </si>
  <si>
    <t>Число периодов</t>
  </si>
  <si>
    <t>% годовой</t>
  </si>
  <si>
    <t>% в месяц</t>
  </si>
  <si>
    <t>Параметр</t>
  </si>
  <si>
    <t>Значение</t>
  </si>
  <si>
    <t>Период (№месяца)</t>
  </si>
  <si>
    <t>Итог</t>
  </si>
  <si>
    <t>Таблица ежемесячных платежей (без использования финансовых функций EXCEL)</t>
  </si>
  <si>
    <t>Размер ссуды</t>
  </si>
  <si>
    <t>Всего погашено тело кредита</t>
  </si>
  <si>
    <t>Процент к уплате</t>
  </si>
  <si>
    <t>Тело кредита на начало периода</t>
  </si>
  <si>
    <t>Тело кредита на конец периода</t>
  </si>
  <si>
    <t>В расчетах предполагается, что БС=0 (полный возврат ссуды), ТИП=0 (выплата в конце периода)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</si>
  <si>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</si>
  <si>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</si>
  <si>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</si>
  <si>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</si>
  <si>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</si>
  <si>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Начальный ежемесячный платеж (аннуитет)</t>
  </si>
  <si>
    <t>Ежемесячный платеж</t>
  </si>
  <si>
    <t>Погашение тела кредита</t>
  </si>
  <si>
    <t>Досрочное погашение</t>
  </si>
  <si>
    <t>Досрочное погашение делается в конце периода (за этот период % платится полностью)</t>
  </si>
  <si>
    <t>не меняется</t>
  </si>
  <si>
    <t>досрочно гасится</t>
  </si>
  <si>
    <t>Досрочное погашение возможно с конца 1 месяца (ежем.платеж изменяется со следующего месяца)</t>
  </si>
  <si>
    <t>Аннуитет. Выплата ссуды (кредита, займа) с досрочным погашением. Сокращаем регулярный платеж</t>
  </si>
  <si>
    <t>Сокращается ежемесячный платеж (общий срок выплат не меняется)</t>
  </si>
  <si>
    <t>Итоги выплат</t>
  </si>
  <si>
    <t>Всего сумм досрочного погашения</t>
  </si>
  <si>
    <t>Всего сумм ежемесячных платежей</t>
  </si>
  <si>
    <t>Всего уплачено процентов</t>
  </si>
  <si>
    <t>Суммы</t>
  </si>
  <si>
    <t>Всего переплата по кредиту</t>
  </si>
  <si>
    <t>Варианты досрочного погашения</t>
  </si>
  <si>
    <t>Вариант 1</t>
  </si>
  <si>
    <t>Вариант 2</t>
  </si>
  <si>
    <t>Вариант 3</t>
  </si>
  <si>
    <t>Выберите вариант досрочного погашения</t>
  </si>
  <si>
    <t>Чтобы полностью досрочно погасить кредит введите сумму досрочного погашения равную: Тело кредита на конец предыдущего периода уменьшив ее на сумму погашения тела кредита в текущем периоде)</t>
  </si>
  <si>
    <t>Таблица ежемесячных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</si>
</sst>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(&quot;$&quot;* #,##0.00_);_(&quot;$&quot;* \(#,##0.00\);_(&quot;$&quot;* &quot;-&quot;??_);_(@_)"/>
    <numFmt numFmtId="166" formatCode="0.0%"/>
    <numFmt numFmtId="167" formatCode="0.00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2" fillId="0" borderId="0" xfId="1"/>
    <xf numFmtId="164" fontId="0" fillId="0" borderId="0" xfId="0" applyNumberFormat="1"/>
    <xf numFmtId="0" fontId="0" fillId="0" borderId="12" xfId="0" applyBorder="1"/>
    <xf numFmtId="166" fontId="7" fillId="0" borderId="12" xfId="5" applyNumberFormat="1" applyFont="1" applyBorder="1"/>
    <xf numFmtId="167" fontId="0" fillId="0" borderId="0" xfId="5" applyNumberFormat="1" applyFont="1"/>
    <xf numFmtId="0" fontId="7" fillId="0" borderId="12" xfId="0" applyFont="1" applyBorder="1"/>
    <xf numFmtId="0" fontId="1" fillId="0" borderId="12" xfId="0" applyFont="1" applyBorder="1"/>
    <xf numFmtId="0" fontId="0" fillId="0" borderId="0" xfId="0" applyBorder="1"/>
    <xf numFmtId="164" fontId="0" fillId="0" borderId="12" xfId="0" applyNumberFormat="1" applyBorder="1"/>
    <xf numFmtId="164" fontId="0" fillId="0" borderId="0" xfId="0" applyNumberFormat="1" applyBorder="1"/>
    <xf numFmtId="166" fontId="8" fillId="0" borderId="12" xfId="5" applyNumberFormat="1" applyFont="1" applyBorder="1"/>
    <xf numFmtId="4" fontId="0" fillId="0" borderId="0" xfId="0" applyNumberFormat="1"/>
    <xf numFmtId="0" fontId="0" fillId="0" borderId="0" xfId="0" applyFont="1" applyFill="1" applyBorder="1"/>
    <xf numFmtId="0" fontId="10" fillId="3" borderId="0" xfId="1" applyFont="1" applyFill="1" applyAlignment="1">
      <alignment vertical="center" wrapText="1"/>
    </xf>
    <xf numFmtId="0" fontId="9" fillId="2" borderId="0" xfId="8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5" fillId="4" borderId="0" xfId="4" applyFill="1" applyAlignment="1" applyProtection="1"/>
    <xf numFmtId="0" fontId="9" fillId="2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horizontal="left" vertical="top" wrapText="1"/>
    </xf>
    <xf numFmtId="4" fontId="8" fillId="0" borderId="0" xfId="0" applyNumberFormat="1" applyFont="1" applyBorder="1"/>
    <xf numFmtId="0" fontId="8" fillId="0" borderId="0" xfId="0" applyFont="1" applyBorder="1" applyAlignment="1"/>
    <xf numFmtId="0" fontId="1" fillId="0" borderId="12" xfId="0" applyFont="1" applyBorder="1" applyAlignment="1">
      <alignment wrapText="1"/>
    </xf>
    <xf numFmtId="0" fontId="15" fillId="5" borderId="0" xfId="0" applyFont="1" applyFill="1" applyBorder="1"/>
    <xf numFmtId="0" fontId="15" fillId="5" borderId="13" xfId="0" applyFont="1" applyFill="1" applyBorder="1"/>
    <xf numFmtId="0" fontId="0" fillId="0" borderId="12" xfId="0" applyNumberFormat="1" applyFont="1" applyFill="1" applyBorder="1"/>
    <xf numFmtId="164" fontId="0" fillId="0" borderId="12" xfId="0" applyNumberFormat="1" applyFont="1" applyFill="1" applyBorder="1"/>
    <xf numFmtId="4" fontId="8" fillId="0" borderId="12" xfId="0" applyNumberFormat="1" applyFont="1" applyFill="1" applyBorder="1"/>
    <xf numFmtId="4" fontId="7" fillId="0" borderId="12" xfId="0" applyNumberFormat="1" applyFont="1" applyFill="1" applyBorder="1"/>
    <xf numFmtId="0" fontId="0" fillId="0" borderId="12" xfId="0" applyFont="1" applyBorder="1" applyAlignment="1"/>
    <xf numFmtId="164" fontId="15" fillId="5" borderId="13" xfId="0" applyNumberFormat="1" applyFont="1" applyFill="1" applyBorder="1"/>
    <xf numFmtId="164" fontId="0" fillId="6" borderId="12" xfId="0" applyNumberFormat="1" applyFont="1" applyFill="1" applyBorder="1"/>
    <xf numFmtId="0" fontId="0" fillId="0" borderId="3" xfId="0" applyBorder="1"/>
    <xf numFmtId="0" fontId="1" fillId="0" borderId="1" xfId="0" applyFont="1" applyBorder="1"/>
    <xf numFmtId="0" fontId="0" fillId="7" borderId="12" xfId="0" applyFont="1" applyFill="1" applyBorder="1" applyAlignment="1"/>
    <xf numFmtId="0" fontId="0" fillId="7" borderId="12" xfId="0" applyFill="1" applyBorder="1"/>
    <xf numFmtId="164" fontId="0" fillId="7" borderId="12" xfId="0" applyNumberFormat="1" applyFill="1" applyBorder="1"/>
    <xf numFmtId="0" fontId="0" fillId="7" borderId="12" xfId="0" applyFill="1" applyBorder="1" applyAlignment="1">
      <alignment wrapText="1"/>
    </xf>
    <xf numFmtId="0" fontId="16" fillId="0" borderId="0" xfId="0" applyFont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annuitet-vyplata-ssudy-kredita-zaima-s-dosrochnym-pogasheniem-sokrashchaem-reguliarnyi-platezh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2.ru/articles/annuitet-vyplata-ssudy-kredita-zaima-s-dosrochnym-pogasheniem-sokrashchaem-reguliarnyi-platezh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selection activeCell="A2" sqref="A2"/>
    </sheetView>
  </sheetViews>
  <sheetFormatPr defaultRowHeight="15" x14ac:dyDescent="0.25"/>
  <cols>
    <col min="1" max="1" width="11.85546875" customWidth="1"/>
    <col min="2" max="2" width="16.42578125" customWidth="1"/>
    <col min="3" max="3" width="14.5703125" customWidth="1"/>
    <col min="4" max="4" width="11.7109375" customWidth="1"/>
    <col min="5" max="5" width="13.5703125" customWidth="1"/>
    <col min="6" max="6" width="11.140625" customWidth="1"/>
    <col min="7" max="7" width="15.5703125" bestFit="1" customWidth="1"/>
    <col min="8" max="8" width="16.7109375" customWidth="1"/>
    <col min="9" max="9" width="17" customWidth="1"/>
    <col min="10" max="13" width="16.5703125" customWidth="1"/>
    <col min="15" max="15" width="5" customWidth="1"/>
    <col min="16" max="16" width="10" bestFit="1" customWidth="1"/>
  </cols>
  <sheetData>
    <row r="1" spans="1:8" ht="26.25" x14ac:dyDescent="0.25">
      <c r="A1" s="16" t="s">
        <v>21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9" t="s">
        <v>22</v>
      </c>
      <c r="B2" s="17"/>
      <c r="C2" s="17"/>
      <c r="D2" s="17"/>
      <c r="E2" s="17"/>
      <c r="F2" s="17"/>
      <c r="G2" s="17"/>
      <c r="H2" s="17"/>
    </row>
    <row r="3" spans="1:8" ht="18.75" x14ac:dyDescent="0.25">
      <c r="A3" s="18" t="s">
        <v>31</v>
      </c>
      <c r="B3" s="18"/>
      <c r="C3" s="18"/>
      <c r="D3" s="18"/>
      <c r="E3" s="18"/>
      <c r="F3" s="18"/>
      <c r="G3" s="18"/>
      <c r="H3" s="18"/>
    </row>
    <row r="4" spans="1:8" x14ac:dyDescent="0.25">
      <c r="G4" s="6"/>
    </row>
    <row r="5" spans="1:8" x14ac:dyDescent="0.25">
      <c r="A5" s="8" t="s">
        <v>7</v>
      </c>
      <c r="B5" s="8" t="s">
        <v>8</v>
      </c>
      <c r="E5" s="54" t="s">
        <v>33</v>
      </c>
      <c r="F5" s="53"/>
      <c r="G5" s="8" t="s">
        <v>37</v>
      </c>
    </row>
    <row r="6" spans="1:8" x14ac:dyDescent="0.25">
      <c r="A6" s="4" t="s">
        <v>5</v>
      </c>
      <c r="B6" s="5">
        <v>0.12</v>
      </c>
      <c r="C6" t="s">
        <v>28</v>
      </c>
      <c r="E6" s="50" t="s">
        <v>34</v>
      </c>
      <c r="F6" s="4"/>
      <c r="G6" s="10">
        <f>D81</f>
        <v>80646.477376311814</v>
      </c>
    </row>
    <row r="7" spans="1:8" x14ac:dyDescent="0.25">
      <c r="A7" s="4" t="s">
        <v>6</v>
      </c>
      <c r="B7" s="12">
        <f>B6/12</f>
        <v>0.01</v>
      </c>
      <c r="E7" s="50" t="s">
        <v>35</v>
      </c>
      <c r="F7" s="4"/>
      <c r="G7" s="10">
        <f>C81</f>
        <v>32630.800522768688</v>
      </c>
    </row>
    <row r="8" spans="1:8" x14ac:dyDescent="0.25">
      <c r="A8" s="4" t="s">
        <v>4</v>
      </c>
      <c r="B8" s="7">
        <f>12*5</f>
        <v>60</v>
      </c>
      <c r="C8" t="s">
        <v>28</v>
      </c>
      <c r="E8" s="50" t="s">
        <v>36</v>
      </c>
      <c r="F8" s="4"/>
      <c r="G8" s="10">
        <f>F81</f>
        <v>13277.277899080496</v>
      </c>
      <c r="H8" t="s">
        <v>38</v>
      </c>
    </row>
    <row r="9" spans="1:8" x14ac:dyDescent="0.25">
      <c r="A9" s="4" t="s">
        <v>12</v>
      </c>
      <c r="B9" s="47">
        <v>-100000</v>
      </c>
      <c r="C9" t="s">
        <v>29</v>
      </c>
      <c r="D9" s="9"/>
    </row>
    <row r="10" spans="1:8" ht="60" x14ac:dyDescent="0.25">
      <c r="A10" s="43" t="s">
        <v>23</v>
      </c>
      <c r="B10" s="10">
        <f>PMT(B7,B8,B9)</f>
        <v>2224.4447684901775</v>
      </c>
      <c r="D10" s="9"/>
      <c r="G10" s="6"/>
    </row>
    <row r="11" spans="1:8" x14ac:dyDescent="0.25">
      <c r="B11" s="41"/>
      <c r="D11" s="9"/>
      <c r="G11" s="6"/>
    </row>
    <row r="12" spans="1:8" x14ac:dyDescent="0.25">
      <c r="A12" s="42" t="s">
        <v>27</v>
      </c>
      <c r="B12" s="41"/>
      <c r="D12" s="9"/>
      <c r="G12" s="6"/>
    </row>
    <row r="13" spans="1:8" x14ac:dyDescent="0.25">
      <c r="A13" s="42" t="s">
        <v>30</v>
      </c>
      <c r="B13" s="41"/>
      <c r="D13" s="9"/>
      <c r="G13" s="6"/>
    </row>
    <row r="14" spans="1:8" x14ac:dyDescent="0.25">
      <c r="A14" s="42" t="s">
        <v>32</v>
      </c>
      <c r="B14" s="41"/>
      <c r="D14" s="9"/>
      <c r="G14" s="6"/>
    </row>
    <row r="15" spans="1:8" x14ac:dyDescent="0.25">
      <c r="A15" s="59" t="s">
        <v>44</v>
      </c>
      <c r="B15" s="9"/>
      <c r="C15" s="9"/>
      <c r="D15" s="9"/>
      <c r="E15" s="9"/>
      <c r="F15" s="9"/>
      <c r="G15" s="6"/>
    </row>
    <row r="16" spans="1:8" x14ac:dyDescent="0.25">
      <c r="A16" s="14" t="s">
        <v>17</v>
      </c>
      <c r="B16" s="9"/>
      <c r="C16" s="9"/>
      <c r="D16" s="9"/>
      <c r="E16" s="9"/>
      <c r="F16" s="9"/>
      <c r="G16" s="6"/>
    </row>
    <row r="17" spans="1:17" x14ac:dyDescent="0.25">
      <c r="A17" s="1"/>
      <c r="C17" s="9"/>
      <c r="D17" s="9"/>
      <c r="E17" s="9"/>
      <c r="G17" s="6"/>
      <c r="P17" s="13"/>
    </row>
    <row r="18" spans="1:17" x14ac:dyDescent="0.25">
      <c r="A18" s="1" t="s">
        <v>45</v>
      </c>
      <c r="C18" s="11"/>
      <c r="D18" s="11"/>
      <c r="E18" s="11"/>
      <c r="G18" s="6"/>
      <c r="P18" s="13"/>
      <c r="Q18" s="13"/>
    </row>
    <row r="19" spans="1:17" hidden="1" x14ac:dyDescent="0.25">
      <c r="A19" s="1"/>
    </row>
    <row r="20" spans="1:17" ht="30" x14ac:dyDescent="0.25">
      <c r="A20" s="39" t="s">
        <v>9</v>
      </c>
      <c r="B20" s="40" t="s">
        <v>15</v>
      </c>
      <c r="C20" s="40" t="s">
        <v>24</v>
      </c>
      <c r="D20" s="40" t="s">
        <v>26</v>
      </c>
      <c r="E20" s="40" t="s">
        <v>25</v>
      </c>
      <c r="F20" s="40" t="s">
        <v>14</v>
      </c>
      <c r="G20" s="40" t="s">
        <v>13</v>
      </c>
      <c r="H20" s="40" t="s">
        <v>16</v>
      </c>
    </row>
    <row r="21" spans="1:17" x14ac:dyDescent="0.25">
      <c r="A21" s="46">
        <f>IF(ROW()-ROW(Погашение!$A$20)&gt;$B$8,0,ROW()-ROW(Погашение!$A$20))</f>
        <v>1</v>
      </c>
      <c r="B21" s="47">
        <f>$B$9+SUM($D$20:E20)</f>
        <v>-100000</v>
      </c>
      <c r="C21" s="52">
        <f>$B$10</f>
        <v>2224.4447684901775</v>
      </c>
      <c r="D21" s="49"/>
      <c r="E21" s="47">
        <f t="shared" ref="E21:E22" si="0">C21-F21</f>
        <v>1224.4447684901775</v>
      </c>
      <c r="F21" s="47">
        <f t="shared" ref="F21:F80" si="1">-B21*$B$7</f>
        <v>1000</v>
      </c>
      <c r="G21" s="52">
        <f>SUM($E$21:E21)</f>
        <v>1224.4447684901775</v>
      </c>
      <c r="H21" s="47">
        <f>Погашение!$B21+Погашение!$E21+D21</f>
        <v>-98775.555231509818</v>
      </c>
      <c r="I21" s="3"/>
    </row>
    <row r="22" spans="1:17" x14ac:dyDescent="0.25">
      <c r="A22" s="46">
        <f>IF(ROW()-ROW(Погашение!$A$20)&gt;$B$8,0,ROW()-ROW(Погашение!$A$20))</f>
        <v>2</v>
      </c>
      <c r="B22" s="47">
        <f>$B$9+SUM($D$20:E21)</f>
        <v>-98775.555231509818</v>
      </c>
      <c r="C22" s="47">
        <f>IF(OR(ISBLANK(D21),D21=0),C21,PMT($B$7,$B$8-A21,H21))</f>
        <v>2224.4447684901775</v>
      </c>
      <c r="D22" s="49"/>
      <c r="E22" s="47">
        <f t="shared" si="0"/>
        <v>1236.6892161750793</v>
      </c>
      <c r="F22" s="47">
        <f t="shared" si="1"/>
        <v>987.75555231509816</v>
      </c>
      <c r="G22" s="47">
        <f>SUM($D$21:E22)</f>
        <v>2461.1339846652568</v>
      </c>
      <c r="H22" s="47">
        <f>Погашение!$B22+Погашение!$E22+D22</f>
        <v>-97538.866015334745</v>
      </c>
      <c r="I22" s="3"/>
      <c r="K22" s="13"/>
      <c r="L22" s="13"/>
    </row>
    <row r="23" spans="1:17" x14ac:dyDescent="0.25">
      <c r="A23" s="46">
        <f>IF(ROW()-ROW(Погашение!$A$20)&gt;$B$8,0,ROW()-ROW(Погашение!$A$20))</f>
        <v>3</v>
      </c>
      <c r="B23" s="47">
        <f>$B$9+SUM($D$20:E22)</f>
        <v>-97538.866015334745</v>
      </c>
      <c r="C23" s="47">
        <f>IF(OR(ISBLANK(D22),D22=0),C22,PMT($B$7,$B$8-A22,H22))</f>
        <v>2224.4447684901775</v>
      </c>
      <c r="D23" s="49"/>
      <c r="E23" s="47">
        <f>C23-F23</f>
        <v>1249.05610833683</v>
      </c>
      <c r="F23" s="47">
        <f t="shared" si="1"/>
        <v>975.38866015334747</v>
      </c>
      <c r="G23" s="47">
        <f>SUM($D$21:E23)</f>
        <v>3710.1900930020865</v>
      </c>
      <c r="H23" s="47">
        <f>Погашение!$B23+Погашение!$E23+D23</f>
        <v>-96289.809906997922</v>
      </c>
      <c r="I23" s="3"/>
      <c r="K23" s="13"/>
      <c r="L23" s="13"/>
    </row>
    <row r="24" spans="1:17" x14ac:dyDescent="0.25">
      <c r="A24" s="46">
        <f>IF(ROW()-ROW(Погашение!$A$20)&gt;$B$8,0,ROW()-ROW(Погашение!$A$20))</f>
        <v>4</v>
      </c>
      <c r="B24" s="47">
        <f>$B$9+SUM($D$20:E23)</f>
        <v>-96289.809906997907</v>
      </c>
      <c r="C24" s="47">
        <f t="shared" ref="C24:C80" si="2">IF(ISBLANK(D23),C23,PMT($B$7,$B$8-A23,H23))</f>
        <v>2224.4447684901775</v>
      </c>
      <c r="D24" s="49">
        <v>10000</v>
      </c>
      <c r="E24" s="47">
        <f t="shared" ref="E24:E80" si="3">C24-F24</f>
        <v>1261.5466694201982</v>
      </c>
      <c r="F24" s="47">
        <f t="shared" si="1"/>
        <v>962.89809906997914</v>
      </c>
      <c r="G24" s="47">
        <f>SUM($D$21:E24)</f>
        <v>14971.736762422284</v>
      </c>
      <c r="H24" s="47">
        <f>Погашение!$B24+Погашение!$E24+D24</f>
        <v>-85028.263237577703</v>
      </c>
      <c r="I24" s="3"/>
      <c r="K24" s="13"/>
      <c r="L24" s="13"/>
    </row>
    <row r="25" spans="1:17" x14ac:dyDescent="0.25">
      <c r="A25" s="46">
        <f>IF(ROW()-ROW(Погашение!$A$20)&gt;$B$8,0,ROW()-ROW(Погашение!$A$20))</f>
        <v>5</v>
      </c>
      <c r="B25" s="47">
        <f>$B$9+SUM($D$20:E24)</f>
        <v>-85028.263237577718</v>
      </c>
      <c r="C25" s="47">
        <f t="shared" si="2"/>
        <v>1990.3623289396512</v>
      </c>
      <c r="D25" s="49"/>
      <c r="E25" s="47">
        <f t="shared" si="3"/>
        <v>1140.079696563874</v>
      </c>
      <c r="F25" s="47">
        <f t="shared" si="1"/>
        <v>850.28263237577721</v>
      </c>
      <c r="G25" s="47">
        <f>SUM($D$21:E25)</f>
        <v>16111.816458986159</v>
      </c>
      <c r="H25" s="47">
        <f>Погашение!$B25+Погашение!$E25+D25</f>
        <v>-83888.183541013845</v>
      </c>
      <c r="I25" s="3"/>
      <c r="K25" s="13"/>
      <c r="L25" s="13"/>
    </row>
    <row r="26" spans="1:17" x14ac:dyDescent="0.25">
      <c r="A26" s="46">
        <f>IF(ROW()-ROW(Погашение!$A$20)&gt;$B$8,0,ROW()-ROW(Погашение!$A$20))</f>
        <v>6</v>
      </c>
      <c r="B26" s="47">
        <f>$B$9+SUM($D$20:E25)</f>
        <v>-83888.183541013845</v>
      </c>
      <c r="C26" s="47">
        <f t="shared" si="2"/>
        <v>1990.3623289396512</v>
      </c>
      <c r="D26" s="49"/>
      <c r="E26" s="47">
        <f t="shared" si="3"/>
        <v>1151.4804935295128</v>
      </c>
      <c r="F26" s="47">
        <f t="shared" si="1"/>
        <v>838.88183541013848</v>
      </c>
      <c r="G26" s="47">
        <f>SUM($D$21:E26)</f>
        <v>17263.296952515673</v>
      </c>
      <c r="H26" s="47">
        <f>Погашение!$B26+Погашение!$E26+D26</f>
        <v>-82736.703047484334</v>
      </c>
      <c r="I26" s="3"/>
      <c r="K26" s="13"/>
      <c r="L26" s="13"/>
    </row>
    <row r="27" spans="1:17" x14ac:dyDescent="0.25">
      <c r="A27" s="46">
        <f>IF(ROW()-ROW(Погашение!$A$20)&gt;$B$8,0,ROW()-ROW(Погашение!$A$20))</f>
        <v>7</v>
      </c>
      <c r="B27" s="47">
        <f>$B$9+SUM($D$20:E26)</f>
        <v>-82736.703047484334</v>
      </c>
      <c r="C27" s="47">
        <f t="shared" si="2"/>
        <v>1990.3623289396512</v>
      </c>
      <c r="D27" s="49"/>
      <c r="E27" s="47">
        <f t="shared" si="3"/>
        <v>1162.995298464808</v>
      </c>
      <c r="F27" s="47">
        <f t="shared" si="1"/>
        <v>827.36703047484332</v>
      </c>
      <c r="G27" s="47">
        <f>SUM($D$21:E27)</f>
        <v>18426.292250980481</v>
      </c>
      <c r="H27" s="47">
        <f>Погашение!$B27+Погашение!$E27+D27</f>
        <v>-81573.707749019522</v>
      </c>
      <c r="I27" s="3"/>
      <c r="K27" s="13"/>
      <c r="L27" s="13"/>
    </row>
    <row r="28" spans="1:17" x14ac:dyDescent="0.25">
      <c r="A28" s="46">
        <f>IF(ROW()-ROW(Погашение!$A$20)&gt;$B$8,0,ROW()-ROW(Погашение!$A$20))</f>
        <v>8</v>
      </c>
      <c r="B28" s="47">
        <f>$B$9+SUM($D$20:E27)</f>
        <v>-81573.707749019522</v>
      </c>
      <c r="C28" s="47">
        <f t="shared" si="2"/>
        <v>1990.3623289396512</v>
      </c>
      <c r="D28" s="49"/>
      <c r="E28" s="47">
        <f t="shared" si="3"/>
        <v>1174.6252514494558</v>
      </c>
      <c r="F28" s="47">
        <f t="shared" si="1"/>
        <v>815.73707749019525</v>
      </c>
      <c r="G28" s="47">
        <f>SUM($D$21:E28)</f>
        <v>19600.917502429937</v>
      </c>
      <c r="H28" s="47">
        <f>Погашение!$B28+Погашение!$E28+D28</f>
        <v>-80399.082497570067</v>
      </c>
      <c r="I28" s="3"/>
      <c r="K28" s="13"/>
      <c r="L28" s="13"/>
    </row>
    <row r="29" spans="1:17" x14ac:dyDescent="0.25">
      <c r="A29" s="46">
        <f>IF(ROW()-ROW(Погашение!$A$20)&gt;$B$8,0,ROW()-ROW(Погашение!$A$20))</f>
        <v>9</v>
      </c>
      <c r="B29" s="47">
        <f>$B$9+SUM($D$20:E28)</f>
        <v>-80399.082497570067</v>
      </c>
      <c r="C29" s="47">
        <f t="shared" si="2"/>
        <v>1990.3623289396512</v>
      </c>
      <c r="D29" s="49"/>
      <c r="E29" s="47">
        <f t="shared" si="3"/>
        <v>1186.3715039639505</v>
      </c>
      <c r="F29" s="47">
        <f t="shared" si="1"/>
        <v>803.99082497570066</v>
      </c>
      <c r="G29" s="47">
        <f>SUM($D$21:E29)</f>
        <v>20787.289006393887</v>
      </c>
      <c r="H29" s="47">
        <f>Погашение!$B29+Погашение!$E29+D29</f>
        <v>-79212.710993606117</v>
      </c>
      <c r="I29" s="3"/>
      <c r="K29" s="13"/>
      <c r="L29" s="13"/>
    </row>
    <row r="30" spans="1:17" x14ac:dyDescent="0.25">
      <c r="A30" s="46">
        <f>IF(ROW()-ROW(Погашение!$A$20)&gt;$B$8,0,ROW()-ROW(Погашение!$A$20))</f>
        <v>10</v>
      </c>
      <c r="B30" s="47">
        <f>$B$9+SUM($D$20:E29)</f>
        <v>-79212.710993606117</v>
      </c>
      <c r="C30" s="47">
        <f t="shared" si="2"/>
        <v>1990.3623289396512</v>
      </c>
      <c r="D30" s="49"/>
      <c r="E30" s="47">
        <f t="shared" si="3"/>
        <v>1198.2352190035899</v>
      </c>
      <c r="F30" s="47">
        <f t="shared" si="1"/>
        <v>792.12710993606117</v>
      </c>
      <c r="G30" s="47">
        <f>SUM($D$21:E30)</f>
        <v>21985.524225397476</v>
      </c>
      <c r="H30" s="47">
        <f>Погашение!$B30+Погашение!$E30+D30</f>
        <v>-78014.475774602528</v>
      </c>
      <c r="I30" s="3"/>
      <c r="K30" s="13"/>
      <c r="L30" s="13"/>
    </row>
    <row r="31" spans="1:17" x14ac:dyDescent="0.25">
      <c r="A31" s="46">
        <f>IF(ROW()-ROW(Погашение!$A$20)&gt;$B$8,0,ROW()-ROW(Погашение!$A$20))</f>
        <v>11</v>
      </c>
      <c r="B31" s="47">
        <f>$B$9+SUM($D$20:E30)</f>
        <v>-78014.475774602528</v>
      </c>
      <c r="C31" s="47">
        <f t="shared" si="2"/>
        <v>1990.3623289396512</v>
      </c>
      <c r="D31" s="49"/>
      <c r="E31" s="47">
        <f t="shared" si="3"/>
        <v>1210.2175711936259</v>
      </c>
      <c r="F31" s="47">
        <f t="shared" si="1"/>
        <v>780.14475774602533</v>
      </c>
      <c r="G31" s="47">
        <f>SUM($D$21:E31)</f>
        <v>23195.741796591101</v>
      </c>
      <c r="H31" s="47">
        <f>Погашение!$B31+Погашение!$E31+D31</f>
        <v>-76804.258203408899</v>
      </c>
      <c r="I31" s="3"/>
      <c r="K31" s="13"/>
      <c r="L31" s="13"/>
    </row>
    <row r="32" spans="1:17" x14ac:dyDescent="0.25">
      <c r="A32" s="46">
        <f>IF(ROW()-ROW(Погашение!$A$20)&gt;$B$8,0,ROW()-ROW(Погашение!$A$20))</f>
        <v>12</v>
      </c>
      <c r="B32" s="47">
        <f>$B$9+SUM($D$20:E31)</f>
        <v>-76804.258203408899</v>
      </c>
      <c r="C32" s="47">
        <f t="shared" si="2"/>
        <v>1990.3623289396512</v>
      </c>
      <c r="D32" s="49"/>
      <c r="E32" s="47">
        <f t="shared" si="3"/>
        <v>1222.3197469055622</v>
      </c>
      <c r="F32" s="47">
        <f t="shared" si="1"/>
        <v>768.04258203408904</v>
      </c>
      <c r="G32" s="47">
        <f>SUM($D$21:E32)</f>
        <v>24418.061543496664</v>
      </c>
      <c r="H32" s="47">
        <f>Погашение!$B32+Погашение!$E32+D32</f>
        <v>-75581.93845650334</v>
      </c>
      <c r="I32" s="3"/>
      <c r="K32" s="13"/>
      <c r="L32" s="13"/>
    </row>
    <row r="33" spans="1:12" x14ac:dyDescent="0.25">
      <c r="A33" s="46">
        <f>IF(ROW()-ROW(Погашение!$A$20)&gt;$B$8,0,ROW()-ROW(Погашение!$A$20))</f>
        <v>13</v>
      </c>
      <c r="B33" s="47">
        <f>$B$9+SUM($D$20:E32)</f>
        <v>-75581.93845650334</v>
      </c>
      <c r="C33" s="47">
        <f t="shared" si="2"/>
        <v>1990.3623289396512</v>
      </c>
      <c r="D33" s="49">
        <v>20000</v>
      </c>
      <c r="E33" s="47">
        <f t="shared" si="3"/>
        <v>1234.5429443746179</v>
      </c>
      <c r="F33" s="47">
        <f t="shared" si="1"/>
        <v>755.81938456503337</v>
      </c>
      <c r="G33" s="47">
        <f>SUM($D$21:E33)</f>
        <v>45652.604487871278</v>
      </c>
      <c r="H33" s="47">
        <f>Погашение!$B33+Погашение!$E33+D33</f>
        <v>-54347.395512128714</v>
      </c>
      <c r="I33" s="3"/>
      <c r="K33" s="13"/>
      <c r="L33" s="13"/>
    </row>
    <row r="34" spans="1:12" x14ac:dyDescent="0.25">
      <c r="A34" s="46">
        <f>IF(ROW()-ROW(Погашение!$A$20)&gt;$B$8,0,ROW()-ROW(Погашение!$A$20))</f>
        <v>14</v>
      </c>
      <c r="B34" s="47">
        <f>$B$9+SUM($D$20:E33)</f>
        <v>-54347.395512128722</v>
      </c>
      <c r="C34" s="47">
        <f t="shared" si="2"/>
        <v>1454.9401220877778</v>
      </c>
      <c r="D34" s="49"/>
      <c r="E34" s="47">
        <f t="shared" si="3"/>
        <v>911.46616696649062</v>
      </c>
      <c r="F34" s="47">
        <f t="shared" si="1"/>
        <v>543.47395512128719</v>
      </c>
      <c r="G34" s="47">
        <f>SUM($D$21:E34)</f>
        <v>46564.070654837771</v>
      </c>
      <c r="H34" s="47">
        <f>Погашение!$B34+Погашение!$E34+D34</f>
        <v>-53435.929345162229</v>
      </c>
      <c r="I34" s="3"/>
      <c r="K34" s="13"/>
      <c r="L34" s="13"/>
    </row>
    <row r="35" spans="1:12" x14ac:dyDescent="0.25">
      <c r="A35" s="46">
        <f>IF(ROW()-ROW(Погашение!$A$20)&gt;$B$8,0,ROW()-ROW(Погашение!$A$20))</f>
        <v>15</v>
      </c>
      <c r="B35" s="47">
        <f>$B$9+SUM($D$20:E34)</f>
        <v>-53435.929345162229</v>
      </c>
      <c r="C35" s="47">
        <f t="shared" si="2"/>
        <v>1454.9401220877778</v>
      </c>
      <c r="D35" s="49"/>
      <c r="E35" s="47">
        <f t="shared" si="3"/>
        <v>920.5808286361555</v>
      </c>
      <c r="F35" s="47">
        <f t="shared" si="1"/>
        <v>534.35929345162231</v>
      </c>
      <c r="G35" s="47">
        <f>SUM($D$21:E35)</f>
        <v>47484.651483473928</v>
      </c>
      <c r="H35" s="47">
        <f>Погашение!$B35+Погашение!$E35+D35</f>
        <v>-52515.348516526072</v>
      </c>
      <c r="I35" s="3"/>
      <c r="K35" s="13"/>
      <c r="L35" s="13"/>
    </row>
    <row r="36" spans="1:12" x14ac:dyDescent="0.25">
      <c r="A36" s="46">
        <f>IF(ROW()-ROW(Погашение!$A$20)&gt;$B$8,0,ROW()-ROW(Погашение!$A$20))</f>
        <v>16</v>
      </c>
      <c r="B36" s="47">
        <f>$B$9+SUM($D$20:E35)</f>
        <v>-52515.348516526072</v>
      </c>
      <c r="C36" s="47">
        <f t="shared" si="2"/>
        <v>1454.9401220877778</v>
      </c>
      <c r="D36" s="49"/>
      <c r="E36" s="47">
        <f t="shared" si="3"/>
        <v>929.78663692251712</v>
      </c>
      <c r="F36" s="47">
        <f t="shared" si="1"/>
        <v>525.15348516526069</v>
      </c>
      <c r="G36" s="47">
        <f>SUM($D$21:E36)</f>
        <v>48414.438120396444</v>
      </c>
      <c r="H36" s="47">
        <f>Погашение!$B36+Погашение!$E36+D36</f>
        <v>-51585.561879603556</v>
      </c>
      <c r="I36" s="3"/>
      <c r="K36" s="13"/>
      <c r="L36" s="13"/>
    </row>
    <row r="37" spans="1:12" x14ac:dyDescent="0.25">
      <c r="A37" s="46">
        <f>IF(ROW()-ROW(Погашение!$A$20)&gt;$B$8,0,ROW()-ROW(Погашение!$A$20))</f>
        <v>17</v>
      </c>
      <c r="B37" s="47">
        <f>$B$9+SUM($D$20:E36)</f>
        <v>-51585.561879603556</v>
      </c>
      <c r="C37" s="47">
        <f t="shared" si="2"/>
        <v>1454.9401220877778</v>
      </c>
      <c r="D37" s="49">
        <f>-(H36+E37)</f>
        <v>50646.477376311814</v>
      </c>
      <c r="E37" s="47">
        <f t="shared" si="3"/>
        <v>939.08450329174229</v>
      </c>
      <c r="F37" s="47">
        <f t="shared" si="1"/>
        <v>515.85561879603551</v>
      </c>
      <c r="G37" s="47">
        <f>SUM($D$21:E37)</f>
        <v>100000</v>
      </c>
      <c r="H37" s="47">
        <f>Погашение!$B37+Погашение!$E37+D37</f>
        <v>0</v>
      </c>
      <c r="I37" s="3"/>
      <c r="K37" s="13"/>
      <c r="L37" s="13"/>
    </row>
    <row r="38" spans="1:12" x14ac:dyDescent="0.25">
      <c r="A38" s="46">
        <f>IF(ROW()-ROW(Погашение!$A$20)&gt;$B$8,0,ROW()-ROW(Погашение!$A$20))</f>
        <v>18</v>
      </c>
      <c r="B38" s="47">
        <f>$B$9+SUM($D$20:E37)</f>
        <v>0</v>
      </c>
      <c r="C38" s="47">
        <f t="shared" si="2"/>
        <v>0</v>
      </c>
      <c r="D38" s="49"/>
      <c r="E38" s="47">
        <f t="shared" si="3"/>
        <v>0</v>
      </c>
      <c r="F38" s="47">
        <f t="shared" si="1"/>
        <v>0</v>
      </c>
      <c r="G38" s="47">
        <f>SUM($D$21:E38)</f>
        <v>100000</v>
      </c>
      <c r="H38" s="47">
        <f>Погашение!$B38+Погашение!$E38+D38</f>
        <v>0</v>
      </c>
      <c r="I38" s="3"/>
      <c r="K38" s="13"/>
      <c r="L38" s="13"/>
    </row>
    <row r="39" spans="1:12" x14ac:dyDescent="0.25">
      <c r="A39" s="46">
        <f>IF(ROW()-ROW(Погашение!$A$20)&gt;$B$8,0,ROW()-ROW(Погашение!$A$20))</f>
        <v>19</v>
      </c>
      <c r="B39" s="47">
        <f>$B$9+SUM($D$20:E38)</f>
        <v>0</v>
      </c>
      <c r="C39" s="47">
        <f t="shared" si="2"/>
        <v>0</v>
      </c>
      <c r="D39" s="49"/>
      <c r="E39" s="47">
        <f t="shared" si="3"/>
        <v>0</v>
      </c>
      <c r="F39" s="47">
        <f t="shared" si="1"/>
        <v>0</v>
      </c>
      <c r="G39" s="47">
        <f>SUM($D$21:E39)</f>
        <v>100000</v>
      </c>
      <c r="H39" s="47">
        <f>Погашение!$B39+Погашение!$E39+D39</f>
        <v>0</v>
      </c>
      <c r="I39" s="3"/>
      <c r="K39" s="13"/>
      <c r="L39" s="13"/>
    </row>
    <row r="40" spans="1:12" x14ac:dyDescent="0.25">
      <c r="A40" s="46">
        <f>IF(ROW()-ROW(Погашение!$A$20)&gt;$B$8,0,ROW()-ROW(Погашение!$A$20))</f>
        <v>20</v>
      </c>
      <c r="B40" s="47">
        <f>$B$9+SUM($D$20:E39)</f>
        <v>0</v>
      </c>
      <c r="C40" s="47">
        <f t="shared" si="2"/>
        <v>0</v>
      </c>
      <c r="D40" s="49"/>
      <c r="E40" s="47">
        <f t="shared" si="3"/>
        <v>0</v>
      </c>
      <c r="F40" s="47">
        <f t="shared" si="1"/>
        <v>0</v>
      </c>
      <c r="G40" s="47">
        <f>SUM($D$21:E40)</f>
        <v>100000</v>
      </c>
      <c r="H40" s="47">
        <f>Погашение!$B40+Погашение!$E40+D40</f>
        <v>0</v>
      </c>
      <c r="I40" s="3"/>
      <c r="K40" s="13"/>
      <c r="L40" s="13"/>
    </row>
    <row r="41" spans="1:12" x14ac:dyDescent="0.25">
      <c r="A41" s="46">
        <f>IF(ROW()-ROW(Погашение!$A$20)&gt;$B$8,0,ROW()-ROW(Погашение!$A$20))</f>
        <v>21</v>
      </c>
      <c r="B41" s="47">
        <f>$B$9+SUM($D$20:E40)</f>
        <v>0</v>
      </c>
      <c r="C41" s="47">
        <f t="shared" si="2"/>
        <v>0</v>
      </c>
      <c r="D41" s="49"/>
      <c r="E41" s="47">
        <f t="shared" si="3"/>
        <v>0</v>
      </c>
      <c r="F41" s="47">
        <f t="shared" si="1"/>
        <v>0</v>
      </c>
      <c r="G41" s="47">
        <f>SUM($D$21:E41)</f>
        <v>100000</v>
      </c>
      <c r="H41" s="47">
        <f>Погашение!$B41+Погашение!$E41+D41</f>
        <v>0</v>
      </c>
      <c r="I41" s="3"/>
      <c r="K41" s="13"/>
      <c r="L41" s="13"/>
    </row>
    <row r="42" spans="1:12" x14ac:dyDescent="0.25">
      <c r="A42" s="46">
        <f>IF(ROW()-ROW(Погашение!$A$20)&gt;$B$8,0,ROW()-ROW(Погашение!$A$20))</f>
        <v>22</v>
      </c>
      <c r="B42" s="47">
        <f>$B$9+SUM($D$20:E41)</f>
        <v>0</v>
      </c>
      <c r="C42" s="47">
        <f t="shared" si="2"/>
        <v>0</v>
      </c>
      <c r="D42" s="49"/>
      <c r="E42" s="47">
        <f t="shared" si="3"/>
        <v>0</v>
      </c>
      <c r="F42" s="47">
        <f t="shared" si="1"/>
        <v>0</v>
      </c>
      <c r="G42" s="47">
        <f>SUM($D$21:E42)</f>
        <v>100000</v>
      </c>
      <c r="H42" s="47">
        <f>Погашение!$B42+Погашение!$E42+D42</f>
        <v>0</v>
      </c>
      <c r="I42" s="3"/>
      <c r="K42" s="13"/>
      <c r="L42" s="13"/>
    </row>
    <row r="43" spans="1:12" x14ac:dyDescent="0.25">
      <c r="A43" s="46">
        <f>IF(ROW()-ROW(Погашение!$A$20)&gt;$B$8,0,ROW()-ROW(Погашение!$A$20))</f>
        <v>23</v>
      </c>
      <c r="B43" s="47">
        <f>$B$9+SUM($D$20:E42)</f>
        <v>0</v>
      </c>
      <c r="C43" s="47">
        <f t="shared" si="2"/>
        <v>0</v>
      </c>
      <c r="D43" s="49"/>
      <c r="E43" s="47">
        <f t="shared" si="3"/>
        <v>0</v>
      </c>
      <c r="F43" s="47">
        <f t="shared" si="1"/>
        <v>0</v>
      </c>
      <c r="G43" s="47">
        <f>SUM($D$21:E43)</f>
        <v>100000</v>
      </c>
      <c r="H43" s="47">
        <f>Погашение!$B43+Погашение!$E43+D43</f>
        <v>0</v>
      </c>
      <c r="I43" s="3"/>
      <c r="K43" s="13"/>
      <c r="L43" s="13"/>
    </row>
    <row r="44" spans="1:12" x14ac:dyDescent="0.25">
      <c r="A44" s="46">
        <f>IF(ROW()-ROW(Погашение!$A$20)&gt;$B$8,0,ROW()-ROW(Погашение!$A$20))</f>
        <v>24</v>
      </c>
      <c r="B44" s="47">
        <f>$B$9+SUM($D$20:E43)</f>
        <v>0</v>
      </c>
      <c r="C44" s="47">
        <f t="shared" si="2"/>
        <v>0</v>
      </c>
      <c r="D44" s="49"/>
      <c r="E44" s="47">
        <f t="shared" si="3"/>
        <v>0</v>
      </c>
      <c r="F44" s="47">
        <f t="shared" si="1"/>
        <v>0</v>
      </c>
      <c r="G44" s="47">
        <f>SUM($D$21:E44)</f>
        <v>100000</v>
      </c>
      <c r="H44" s="47">
        <f>Погашение!$B44+Погашение!$E44+D44</f>
        <v>0</v>
      </c>
      <c r="I44" s="3"/>
      <c r="K44" s="13"/>
      <c r="L44" s="13"/>
    </row>
    <row r="45" spans="1:12" x14ac:dyDescent="0.25">
      <c r="A45" s="46">
        <f>IF(ROW()-ROW(Погашение!$A$20)&gt;$B$8,0,ROW()-ROW(Погашение!$A$20))</f>
        <v>25</v>
      </c>
      <c r="B45" s="47">
        <f>$B$9+SUM($D$20:E44)</f>
        <v>0</v>
      </c>
      <c r="C45" s="47">
        <f t="shared" si="2"/>
        <v>0</v>
      </c>
      <c r="D45" s="49"/>
      <c r="E45" s="47">
        <f t="shared" si="3"/>
        <v>0</v>
      </c>
      <c r="F45" s="47">
        <f t="shared" si="1"/>
        <v>0</v>
      </c>
      <c r="G45" s="47">
        <f>SUM($D$21:E45)</f>
        <v>100000</v>
      </c>
      <c r="H45" s="47">
        <f>Погашение!$B45+Погашение!$E45+D45</f>
        <v>0</v>
      </c>
      <c r="I45" s="3"/>
      <c r="K45" s="13"/>
      <c r="L45" s="13"/>
    </row>
    <row r="46" spans="1:12" x14ac:dyDescent="0.25">
      <c r="A46" s="46">
        <f>IF(ROW()-ROW(Погашение!$A$20)&gt;$B$8,0,ROW()-ROW(Погашение!$A$20))</f>
        <v>26</v>
      </c>
      <c r="B46" s="47">
        <f>$B$9+SUM($D$20:E45)</f>
        <v>0</v>
      </c>
      <c r="C46" s="47">
        <f t="shared" si="2"/>
        <v>0</v>
      </c>
      <c r="D46" s="49"/>
      <c r="E46" s="47">
        <f t="shared" si="3"/>
        <v>0</v>
      </c>
      <c r="F46" s="47">
        <f t="shared" si="1"/>
        <v>0</v>
      </c>
      <c r="G46" s="47">
        <f>SUM($D$21:E46)</f>
        <v>100000</v>
      </c>
      <c r="H46" s="47">
        <f>Погашение!$B46+Погашение!$E46+D46</f>
        <v>0</v>
      </c>
      <c r="I46" s="3"/>
      <c r="K46" s="13"/>
      <c r="L46" s="13"/>
    </row>
    <row r="47" spans="1:12" x14ac:dyDescent="0.25">
      <c r="A47" s="46">
        <f>IF(ROW()-ROW(Погашение!$A$20)&gt;$B$8,0,ROW()-ROW(Погашение!$A$20))</f>
        <v>27</v>
      </c>
      <c r="B47" s="47">
        <f>$B$9+SUM($D$20:E46)</f>
        <v>0</v>
      </c>
      <c r="C47" s="47">
        <f t="shared" si="2"/>
        <v>0</v>
      </c>
      <c r="D47" s="49"/>
      <c r="E47" s="47">
        <f t="shared" si="3"/>
        <v>0</v>
      </c>
      <c r="F47" s="47">
        <f t="shared" si="1"/>
        <v>0</v>
      </c>
      <c r="G47" s="47">
        <f>SUM($D$21:E47)</f>
        <v>100000</v>
      </c>
      <c r="H47" s="47">
        <f>Погашение!$B47+Погашение!$E47+D47</f>
        <v>0</v>
      </c>
      <c r="I47" s="3"/>
      <c r="K47" s="13"/>
      <c r="L47" s="13"/>
    </row>
    <row r="48" spans="1:12" x14ac:dyDescent="0.25">
      <c r="A48" s="46">
        <f>IF(ROW()-ROW(Погашение!$A$20)&gt;$B$8,0,ROW()-ROW(Погашение!$A$20))</f>
        <v>28</v>
      </c>
      <c r="B48" s="47">
        <f>$B$9+SUM($D$20:E47)</f>
        <v>0</v>
      </c>
      <c r="C48" s="47">
        <f t="shared" si="2"/>
        <v>0</v>
      </c>
      <c r="D48" s="49"/>
      <c r="E48" s="47">
        <f t="shared" si="3"/>
        <v>0</v>
      </c>
      <c r="F48" s="47">
        <f t="shared" si="1"/>
        <v>0</v>
      </c>
      <c r="G48" s="47">
        <f>SUM($D$21:E48)</f>
        <v>100000</v>
      </c>
      <c r="H48" s="47">
        <f>Погашение!$B48+Погашение!$E48+D48</f>
        <v>0</v>
      </c>
      <c r="I48" s="3"/>
      <c r="K48" s="13"/>
      <c r="L48" s="13"/>
    </row>
    <row r="49" spans="1:12" x14ac:dyDescent="0.25">
      <c r="A49" s="46">
        <f>IF(ROW()-ROW(Погашение!$A$20)&gt;$B$8,0,ROW()-ROW(Погашение!$A$20))</f>
        <v>29</v>
      </c>
      <c r="B49" s="47">
        <f>$B$9+SUM($D$20:E48)</f>
        <v>0</v>
      </c>
      <c r="C49" s="47">
        <f t="shared" si="2"/>
        <v>0</v>
      </c>
      <c r="D49" s="49"/>
      <c r="E49" s="47">
        <f t="shared" si="3"/>
        <v>0</v>
      </c>
      <c r="F49" s="47">
        <f t="shared" si="1"/>
        <v>0</v>
      </c>
      <c r="G49" s="47">
        <f>SUM($D$21:E49)</f>
        <v>100000</v>
      </c>
      <c r="H49" s="47">
        <f>Погашение!$B49+Погашение!$E49+D49</f>
        <v>0</v>
      </c>
      <c r="I49" s="3"/>
      <c r="K49" s="13"/>
      <c r="L49" s="13"/>
    </row>
    <row r="50" spans="1:12" x14ac:dyDescent="0.25">
      <c r="A50" s="46">
        <f>IF(ROW()-ROW(Погашение!$A$20)&gt;$B$8,0,ROW()-ROW(Погашение!$A$20))</f>
        <v>30</v>
      </c>
      <c r="B50" s="47">
        <f>$B$9+SUM($D$20:E49)</f>
        <v>0</v>
      </c>
      <c r="C50" s="47">
        <f t="shared" si="2"/>
        <v>0</v>
      </c>
      <c r="D50" s="49"/>
      <c r="E50" s="47">
        <f t="shared" si="3"/>
        <v>0</v>
      </c>
      <c r="F50" s="47">
        <f t="shared" si="1"/>
        <v>0</v>
      </c>
      <c r="G50" s="47">
        <f>SUM($D$21:E50)</f>
        <v>100000</v>
      </c>
      <c r="H50" s="47">
        <f>Погашение!$B50+Погашение!$E50+D50</f>
        <v>0</v>
      </c>
      <c r="I50" s="3"/>
      <c r="K50" s="13"/>
      <c r="L50" s="13"/>
    </row>
    <row r="51" spans="1:12" x14ac:dyDescent="0.25">
      <c r="A51" s="46">
        <f>IF(ROW()-ROW(Погашение!$A$20)&gt;$B$8,0,ROW()-ROW(Погашение!$A$20))</f>
        <v>31</v>
      </c>
      <c r="B51" s="47">
        <f>$B$9+SUM($D$20:E50)</f>
        <v>0</v>
      </c>
      <c r="C51" s="47">
        <f t="shared" si="2"/>
        <v>0</v>
      </c>
      <c r="D51" s="49"/>
      <c r="E51" s="47">
        <f t="shared" si="3"/>
        <v>0</v>
      </c>
      <c r="F51" s="47">
        <f t="shared" si="1"/>
        <v>0</v>
      </c>
      <c r="G51" s="47">
        <f>SUM($D$21:E51)</f>
        <v>100000</v>
      </c>
      <c r="H51" s="47">
        <f>Погашение!$B51+Погашение!$E51+D51</f>
        <v>0</v>
      </c>
      <c r="I51" s="3"/>
      <c r="K51" s="13"/>
      <c r="L51" s="13"/>
    </row>
    <row r="52" spans="1:12" x14ac:dyDescent="0.25">
      <c r="A52" s="46">
        <f>IF(ROW()-ROW(Погашение!$A$20)&gt;$B$8,0,ROW()-ROW(Погашение!$A$20))</f>
        <v>32</v>
      </c>
      <c r="B52" s="47">
        <f>$B$9+SUM($D$20:E51)</f>
        <v>0</v>
      </c>
      <c r="C52" s="47">
        <f t="shared" si="2"/>
        <v>0</v>
      </c>
      <c r="D52" s="49"/>
      <c r="E52" s="47">
        <f t="shared" si="3"/>
        <v>0</v>
      </c>
      <c r="F52" s="47">
        <f t="shared" si="1"/>
        <v>0</v>
      </c>
      <c r="G52" s="47">
        <f>SUM($D$21:E52)</f>
        <v>100000</v>
      </c>
      <c r="H52" s="47">
        <f>Погашение!$B52+Погашение!$E52+D52</f>
        <v>0</v>
      </c>
      <c r="I52" s="3"/>
      <c r="K52" s="13"/>
      <c r="L52" s="13"/>
    </row>
    <row r="53" spans="1:12" x14ac:dyDescent="0.25">
      <c r="A53" s="46">
        <f>IF(ROW()-ROW(Погашение!$A$20)&gt;$B$8,0,ROW()-ROW(Погашение!$A$20))</f>
        <v>33</v>
      </c>
      <c r="B53" s="47">
        <f>$B$9+SUM($D$20:E52)</f>
        <v>0</v>
      </c>
      <c r="C53" s="47">
        <f t="shared" si="2"/>
        <v>0</v>
      </c>
      <c r="D53" s="49"/>
      <c r="E53" s="47">
        <f t="shared" si="3"/>
        <v>0</v>
      </c>
      <c r="F53" s="47">
        <f t="shared" si="1"/>
        <v>0</v>
      </c>
      <c r="G53" s="47">
        <f>SUM($D$21:E53)</f>
        <v>100000</v>
      </c>
      <c r="H53" s="47">
        <f>Погашение!$B53+Погашение!$E53+D53</f>
        <v>0</v>
      </c>
      <c r="I53" s="3"/>
      <c r="K53" s="13"/>
      <c r="L53" s="13"/>
    </row>
    <row r="54" spans="1:12" x14ac:dyDescent="0.25">
      <c r="A54" s="46">
        <f>IF(ROW()-ROW(Погашение!$A$20)&gt;$B$8,0,ROW()-ROW(Погашение!$A$20))</f>
        <v>34</v>
      </c>
      <c r="B54" s="47">
        <f>$B$9+SUM($D$20:E53)</f>
        <v>0</v>
      </c>
      <c r="C54" s="47">
        <f t="shared" si="2"/>
        <v>0</v>
      </c>
      <c r="D54" s="49"/>
      <c r="E54" s="47">
        <f t="shared" si="3"/>
        <v>0</v>
      </c>
      <c r="F54" s="47">
        <f t="shared" si="1"/>
        <v>0</v>
      </c>
      <c r="G54" s="47">
        <f>SUM($D$21:E54)</f>
        <v>100000</v>
      </c>
      <c r="H54" s="47">
        <f>Погашение!$B54+Погашение!$E54+D54</f>
        <v>0</v>
      </c>
      <c r="I54" s="3"/>
      <c r="K54" s="13"/>
      <c r="L54" s="13"/>
    </row>
    <row r="55" spans="1:12" x14ac:dyDescent="0.25">
      <c r="A55" s="46">
        <f>IF(ROW()-ROW(Погашение!$A$20)&gt;$B$8,0,ROW()-ROW(Погашение!$A$20))</f>
        <v>35</v>
      </c>
      <c r="B55" s="47">
        <f>$B$9+SUM($D$20:E54)</f>
        <v>0</v>
      </c>
      <c r="C55" s="47">
        <f t="shared" si="2"/>
        <v>0</v>
      </c>
      <c r="D55" s="49"/>
      <c r="E55" s="47">
        <f t="shared" si="3"/>
        <v>0</v>
      </c>
      <c r="F55" s="47">
        <f t="shared" si="1"/>
        <v>0</v>
      </c>
      <c r="G55" s="47">
        <f>SUM($D$21:E55)</f>
        <v>100000</v>
      </c>
      <c r="H55" s="47">
        <f>Погашение!$B55+Погашение!$E55+D55</f>
        <v>0</v>
      </c>
      <c r="I55" s="3"/>
      <c r="K55" s="13"/>
      <c r="L55" s="13"/>
    </row>
    <row r="56" spans="1:12" x14ac:dyDescent="0.25">
      <c r="A56" s="46">
        <f>IF(ROW()-ROW(Погашение!$A$20)&gt;$B$8,0,ROW()-ROW(Погашение!$A$20))</f>
        <v>36</v>
      </c>
      <c r="B56" s="47">
        <f>$B$9+SUM($D$20:E55)</f>
        <v>0</v>
      </c>
      <c r="C56" s="47">
        <f t="shared" si="2"/>
        <v>0</v>
      </c>
      <c r="D56" s="49"/>
      <c r="E56" s="47">
        <f t="shared" si="3"/>
        <v>0</v>
      </c>
      <c r="F56" s="47">
        <f t="shared" si="1"/>
        <v>0</v>
      </c>
      <c r="G56" s="47">
        <f>SUM($D$21:E56)</f>
        <v>100000</v>
      </c>
      <c r="H56" s="47">
        <f>Погашение!$B56+Погашение!$E56+D56</f>
        <v>0</v>
      </c>
      <c r="I56" s="3"/>
      <c r="K56" s="13"/>
      <c r="L56" s="13"/>
    </row>
    <row r="57" spans="1:12" x14ac:dyDescent="0.25">
      <c r="A57" s="46">
        <f>IF(ROW()-ROW(Погашение!$A$20)&gt;$B$8,0,ROW()-ROW(Погашение!$A$20))</f>
        <v>37</v>
      </c>
      <c r="B57" s="47">
        <f>$B$9+SUM($D$20:E56)</f>
        <v>0</v>
      </c>
      <c r="C57" s="47">
        <f t="shared" si="2"/>
        <v>0</v>
      </c>
      <c r="D57" s="49"/>
      <c r="E57" s="47">
        <f t="shared" si="3"/>
        <v>0</v>
      </c>
      <c r="F57" s="47">
        <f t="shared" si="1"/>
        <v>0</v>
      </c>
      <c r="G57" s="47">
        <f>SUM($D$21:E57)</f>
        <v>100000</v>
      </c>
      <c r="H57" s="47">
        <f>Погашение!$B57+Погашение!$E57+D57</f>
        <v>0</v>
      </c>
      <c r="I57" s="3"/>
      <c r="K57" s="13"/>
      <c r="L57" s="13"/>
    </row>
    <row r="58" spans="1:12" x14ac:dyDescent="0.25">
      <c r="A58" s="46">
        <f>IF(ROW()-ROW(Погашение!$A$20)&gt;$B$8,0,ROW()-ROW(Погашение!$A$20))</f>
        <v>38</v>
      </c>
      <c r="B58" s="47">
        <f>$B$9+SUM($D$20:E57)</f>
        <v>0</v>
      </c>
      <c r="C58" s="47">
        <f t="shared" si="2"/>
        <v>0</v>
      </c>
      <c r="D58" s="49"/>
      <c r="E58" s="47">
        <f t="shared" si="3"/>
        <v>0</v>
      </c>
      <c r="F58" s="47">
        <f t="shared" si="1"/>
        <v>0</v>
      </c>
      <c r="G58" s="47">
        <f>SUM($D$21:E58)</f>
        <v>100000</v>
      </c>
      <c r="H58" s="47">
        <f>Погашение!$B58+Погашение!$E58+D58</f>
        <v>0</v>
      </c>
      <c r="I58" s="3"/>
      <c r="K58" s="13"/>
      <c r="L58" s="13"/>
    </row>
    <row r="59" spans="1:12" x14ac:dyDescent="0.25">
      <c r="A59" s="46">
        <f>IF(ROW()-ROW(Погашение!$A$20)&gt;$B$8,0,ROW()-ROW(Погашение!$A$20))</f>
        <v>39</v>
      </c>
      <c r="B59" s="47">
        <f>$B$9+SUM($D$20:E58)</f>
        <v>0</v>
      </c>
      <c r="C59" s="47">
        <f t="shared" si="2"/>
        <v>0</v>
      </c>
      <c r="D59" s="49"/>
      <c r="E59" s="47">
        <f t="shared" si="3"/>
        <v>0</v>
      </c>
      <c r="F59" s="47">
        <f t="shared" si="1"/>
        <v>0</v>
      </c>
      <c r="G59" s="47">
        <f>SUM($D$21:E59)</f>
        <v>100000</v>
      </c>
      <c r="H59" s="47">
        <f>Погашение!$B59+Погашение!$E59+D59</f>
        <v>0</v>
      </c>
      <c r="I59" s="3"/>
      <c r="K59" s="13"/>
      <c r="L59" s="13"/>
    </row>
    <row r="60" spans="1:12" x14ac:dyDescent="0.25">
      <c r="A60" s="46">
        <f>IF(ROW()-ROW(Погашение!$A$20)&gt;$B$8,0,ROW()-ROW(Погашение!$A$20))</f>
        <v>40</v>
      </c>
      <c r="B60" s="47">
        <f>$B$9+SUM($D$20:E59)</f>
        <v>0</v>
      </c>
      <c r="C60" s="47">
        <f t="shared" si="2"/>
        <v>0</v>
      </c>
      <c r="D60" s="49"/>
      <c r="E60" s="47">
        <f t="shared" si="3"/>
        <v>0</v>
      </c>
      <c r="F60" s="47">
        <f t="shared" si="1"/>
        <v>0</v>
      </c>
      <c r="G60" s="47">
        <f>SUM($D$21:E60)</f>
        <v>100000</v>
      </c>
      <c r="H60" s="47">
        <f>Погашение!$B60+Погашение!$E60+D60</f>
        <v>0</v>
      </c>
      <c r="I60" s="3"/>
      <c r="K60" s="13"/>
      <c r="L60" s="13"/>
    </row>
    <row r="61" spans="1:12" x14ac:dyDescent="0.25">
      <c r="A61" s="46">
        <f>IF(ROW()-ROW(Погашение!$A$20)&gt;$B$8,0,ROW()-ROW(Погашение!$A$20))</f>
        <v>41</v>
      </c>
      <c r="B61" s="47">
        <f>$B$9+SUM($D$20:E60)</f>
        <v>0</v>
      </c>
      <c r="C61" s="47">
        <f t="shared" si="2"/>
        <v>0</v>
      </c>
      <c r="D61" s="49"/>
      <c r="E61" s="47">
        <f t="shared" si="3"/>
        <v>0</v>
      </c>
      <c r="F61" s="47">
        <f t="shared" si="1"/>
        <v>0</v>
      </c>
      <c r="G61" s="47">
        <f>SUM($D$21:E61)</f>
        <v>100000</v>
      </c>
      <c r="H61" s="47">
        <f>Погашение!$B61+Погашение!$E61+D61</f>
        <v>0</v>
      </c>
      <c r="I61" s="3"/>
      <c r="K61" s="13"/>
      <c r="L61" s="13"/>
    </row>
    <row r="62" spans="1:12" x14ac:dyDescent="0.25">
      <c r="A62" s="46">
        <f>IF(ROW()-ROW(Погашение!$A$20)&gt;$B$8,0,ROW()-ROW(Погашение!$A$20))</f>
        <v>42</v>
      </c>
      <c r="B62" s="47">
        <f>$B$9+SUM($D$20:E61)</f>
        <v>0</v>
      </c>
      <c r="C62" s="47">
        <f t="shared" si="2"/>
        <v>0</v>
      </c>
      <c r="D62" s="49"/>
      <c r="E62" s="47">
        <f t="shared" si="3"/>
        <v>0</v>
      </c>
      <c r="F62" s="47">
        <f t="shared" si="1"/>
        <v>0</v>
      </c>
      <c r="G62" s="47">
        <f>SUM($D$21:E62)</f>
        <v>100000</v>
      </c>
      <c r="H62" s="47">
        <f>Погашение!$B62+Погашение!$E62+D62</f>
        <v>0</v>
      </c>
      <c r="I62" s="3"/>
      <c r="K62" s="13"/>
      <c r="L62" s="13"/>
    </row>
    <row r="63" spans="1:12" x14ac:dyDescent="0.25">
      <c r="A63" s="46">
        <f>IF(ROW()-ROW(Погашение!$A$20)&gt;$B$8,0,ROW()-ROW(Погашение!$A$20))</f>
        <v>43</v>
      </c>
      <c r="B63" s="47">
        <f>$B$9+SUM($D$20:E62)</f>
        <v>0</v>
      </c>
      <c r="C63" s="47">
        <f t="shared" si="2"/>
        <v>0</v>
      </c>
      <c r="D63" s="49"/>
      <c r="E63" s="47">
        <f t="shared" si="3"/>
        <v>0</v>
      </c>
      <c r="F63" s="47">
        <f t="shared" si="1"/>
        <v>0</v>
      </c>
      <c r="G63" s="47">
        <f>SUM($D$21:E63)</f>
        <v>100000</v>
      </c>
      <c r="H63" s="47">
        <f>Погашение!$B63+Погашение!$E63+D63</f>
        <v>0</v>
      </c>
      <c r="I63" s="3"/>
      <c r="K63" s="13"/>
      <c r="L63" s="13"/>
    </row>
    <row r="64" spans="1:12" x14ac:dyDescent="0.25">
      <c r="A64" s="46">
        <f>IF(ROW()-ROW(Погашение!$A$20)&gt;$B$8,0,ROW()-ROW(Погашение!$A$20))</f>
        <v>44</v>
      </c>
      <c r="B64" s="47">
        <f>$B$9+SUM($D$20:E63)</f>
        <v>0</v>
      </c>
      <c r="C64" s="47">
        <f t="shared" si="2"/>
        <v>0</v>
      </c>
      <c r="D64" s="49"/>
      <c r="E64" s="47">
        <f t="shared" si="3"/>
        <v>0</v>
      </c>
      <c r="F64" s="47">
        <f t="shared" si="1"/>
        <v>0</v>
      </c>
      <c r="G64" s="47">
        <f>SUM($D$21:E64)</f>
        <v>100000</v>
      </c>
      <c r="H64" s="47">
        <f>Погашение!$B64+Погашение!$E64+D64</f>
        <v>0</v>
      </c>
      <c r="I64" s="3"/>
      <c r="K64" s="13"/>
      <c r="L64" s="13"/>
    </row>
    <row r="65" spans="1:12" x14ac:dyDescent="0.25">
      <c r="A65" s="46">
        <f>IF(ROW()-ROW(Погашение!$A$20)&gt;$B$8,0,ROW()-ROW(Погашение!$A$20))</f>
        <v>45</v>
      </c>
      <c r="B65" s="47">
        <f>$B$9+SUM($D$20:E64)</f>
        <v>0</v>
      </c>
      <c r="C65" s="47">
        <f t="shared" si="2"/>
        <v>0</v>
      </c>
      <c r="D65" s="49"/>
      <c r="E65" s="47">
        <f t="shared" si="3"/>
        <v>0</v>
      </c>
      <c r="F65" s="47">
        <f t="shared" si="1"/>
        <v>0</v>
      </c>
      <c r="G65" s="47">
        <f>SUM($D$21:E65)</f>
        <v>100000</v>
      </c>
      <c r="H65" s="47">
        <f>Погашение!$B65+Погашение!$E65+D65</f>
        <v>0</v>
      </c>
      <c r="I65" s="3"/>
      <c r="K65" s="13"/>
      <c r="L65" s="13"/>
    </row>
    <row r="66" spans="1:12" x14ac:dyDescent="0.25">
      <c r="A66" s="46">
        <f>IF(ROW()-ROW(Погашение!$A$20)&gt;$B$8,0,ROW()-ROW(Погашение!$A$20))</f>
        <v>46</v>
      </c>
      <c r="B66" s="47">
        <f>$B$9+SUM($D$20:E65)</f>
        <v>0</v>
      </c>
      <c r="C66" s="47">
        <f t="shared" si="2"/>
        <v>0</v>
      </c>
      <c r="D66" s="49"/>
      <c r="E66" s="47">
        <f t="shared" si="3"/>
        <v>0</v>
      </c>
      <c r="F66" s="47">
        <f t="shared" si="1"/>
        <v>0</v>
      </c>
      <c r="G66" s="47">
        <f>SUM($D$21:E66)</f>
        <v>100000</v>
      </c>
      <c r="H66" s="47">
        <f>Погашение!$B66+Погашение!$E66+D66</f>
        <v>0</v>
      </c>
      <c r="I66" s="3"/>
      <c r="K66" s="13"/>
      <c r="L66" s="13"/>
    </row>
    <row r="67" spans="1:12" x14ac:dyDescent="0.25">
      <c r="A67" s="46">
        <f>IF(ROW()-ROW(Погашение!$A$20)&gt;$B$8,0,ROW()-ROW(Погашение!$A$20))</f>
        <v>47</v>
      </c>
      <c r="B67" s="47">
        <f>$B$9+SUM($D$20:E66)</f>
        <v>0</v>
      </c>
      <c r="C67" s="47">
        <f t="shared" si="2"/>
        <v>0</v>
      </c>
      <c r="D67" s="49"/>
      <c r="E67" s="47">
        <f t="shared" si="3"/>
        <v>0</v>
      </c>
      <c r="F67" s="47">
        <f t="shared" si="1"/>
        <v>0</v>
      </c>
      <c r="G67" s="47">
        <f>SUM($D$21:E67)</f>
        <v>100000</v>
      </c>
      <c r="H67" s="47">
        <f>Погашение!$B67+Погашение!$E67+D67</f>
        <v>0</v>
      </c>
      <c r="I67" s="3"/>
      <c r="K67" s="13"/>
      <c r="L67" s="13"/>
    </row>
    <row r="68" spans="1:12" x14ac:dyDescent="0.25">
      <c r="A68" s="46">
        <f>IF(ROW()-ROW(Погашение!$A$20)&gt;$B$8,0,ROW()-ROW(Погашение!$A$20))</f>
        <v>48</v>
      </c>
      <c r="B68" s="47">
        <f>$B$9+SUM($D$20:E67)</f>
        <v>0</v>
      </c>
      <c r="C68" s="47">
        <f t="shared" si="2"/>
        <v>0</v>
      </c>
      <c r="D68" s="49"/>
      <c r="E68" s="47">
        <f t="shared" si="3"/>
        <v>0</v>
      </c>
      <c r="F68" s="47">
        <f t="shared" si="1"/>
        <v>0</v>
      </c>
      <c r="G68" s="47">
        <f>SUM($D$21:E68)</f>
        <v>100000</v>
      </c>
      <c r="H68" s="47">
        <f>Погашение!$B68+Погашение!$E68+D68</f>
        <v>0</v>
      </c>
      <c r="I68" s="3"/>
      <c r="K68" s="13"/>
      <c r="L68" s="13"/>
    </row>
    <row r="69" spans="1:12" x14ac:dyDescent="0.25">
      <c r="A69" s="46">
        <f>IF(ROW()-ROW(Погашение!$A$20)&gt;$B$8,0,ROW()-ROW(Погашение!$A$20))</f>
        <v>49</v>
      </c>
      <c r="B69" s="47">
        <f>$B$9+SUM($D$20:E68)</f>
        <v>0</v>
      </c>
      <c r="C69" s="47">
        <f t="shared" si="2"/>
        <v>0</v>
      </c>
      <c r="D69" s="49"/>
      <c r="E69" s="47">
        <f t="shared" si="3"/>
        <v>0</v>
      </c>
      <c r="F69" s="47">
        <f t="shared" si="1"/>
        <v>0</v>
      </c>
      <c r="G69" s="47">
        <f>SUM($D$21:E69)</f>
        <v>100000</v>
      </c>
      <c r="H69" s="47">
        <f>Погашение!$B69+Погашение!$E69+D69</f>
        <v>0</v>
      </c>
      <c r="I69" s="3"/>
      <c r="K69" s="13"/>
      <c r="L69" s="13"/>
    </row>
    <row r="70" spans="1:12" x14ac:dyDescent="0.25">
      <c r="A70" s="46">
        <f>IF(ROW()-ROW(Погашение!$A$20)&gt;$B$8,0,ROW()-ROW(Погашение!$A$20))</f>
        <v>50</v>
      </c>
      <c r="B70" s="47">
        <f>$B$9+SUM($D$20:E69)</f>
        <v>0</v>
      </c>
      <c r="C70" s="47">
        <f t="shared" si="2"/>
        <v>0</v>
      </c>
      <c r="D70" s="49"/>
      <c r="E70" s="47">
        <f t="shared" si="3"/>
        <v>0</v>
      </c>
      <c r="F70" s="47">
        <f t="shared" si="1"/>
        <v>0</v>
      </c>
      <c r="G70" s="47">
        <f>SUM($D$21:E70)</f>
        <v>100000</v>
      </c>
      <c r="H70" s="47">
        <f>Погашение!$B70+Погашение!$E70+D70</f>
        <v>0</v>
      </c>
      <c r="I70" s="3"/>
      <c r="K70" s="13"/>
      <c r="L70" s="13"/>
    </row>
    <row r="71" spans="1:12" x14ac:dyDescent="0.25">
      <c r="A71" s="46">
        <f>IF(ROW()-ROW(Погашение!$A$20)&gt;$B$8,0,ROW()-ROW(Погашение!$A$20))</f>
        <v>51</v>
      </c>
      <c r="B71" s="47">
        <f>$B$9+SUM($D$20:E70)</f>
        <v>0</v>
      </c>
      <c r="C71" s="47">
        <f t="shared" si="2"/>
        <v>0</v>
      </c>
      <c r="D71" s="49"/>
      <c r="E71" s="47">
        <f t="shared" si="3"/>
        <v>0</v>
      </c>
      <c r="F71" s="47">
        <f t="shared" si="1"/>
        <v>0</v>
      </c>
      <c r="G71" s="47">
        <f>SUM($D$21:E71)</f>
        <v>100000</v>
      </c>
      <c r="H71" s="47">
        <f>Погашение!$B71+Погашение!$E71+D71</f>
        <v>0</v>
      </c>
      <c r="I71" s="3"/>
      <c r="K71" s="13"/>
      <c r="L71" s="13"/>
    </row>
    <row r="72" spans="1:12" x14ac:dyDescent="0.25">
      <c r="A72" s="46">
        <f>IF(ROW()-ROW(Погашение!$A$20)&gt;$B$8,0,ROW()-ROW(Погашение!$A$20))</f>
        <v>52</v>
      </c>
      <c r="B72" s="47">
        <f>$B$9+SUM($D$20:E71)</f>
        <v>0</v>
      </c>
      <c r="C72" s="47">
        <f t="shared" si="2"/>
        <v>0</v>
      </c>
      <c r="D72" s="49"/>
      <c r="E72" s="47">
        <f t="shared" si="3"/>
        <v>0</v>
      </c>
      <c r="F72" s="47">
        <f t="shared" si="1"/>
        <v>0</v>
      </c>
      <c r="G72" s="47">
        <f>SUM($D$21:E72)</f>
        <v>100000</v>
      </c>
      <c r="H72" s="47">
        <f>Погашение!$B72+Погашение!$E72+D72</f>
        <v>0</v>
      </c>
      <c r="I72" s="3"/>
      <c r="K72" s="13"/>
      <c r="L72" s="13"/>
    </row>
    <row r="73" spans="1:12" x14ac:dyDescent="0.25">
      <c r="A73" s="46">
        <f>IF(ROW()-ROW(Погашение!$A$20)&gt;$B$8,0,ROW()-ROW(Погашение!$A$20))</f>
        <v>53</v>
      </c>
      <c r="B73" s="47">
        <f>$B$9+SUM($D$20:E72)</f>
        <v>0</v>
      </c>
      <c r="C73" s="47">
        <f t="shared" si="2"/>
        <v>0</v>
      </c>
      <c r="D73" s="49"/>
      <c r="E73" s="47">
        <f t="shared" si="3"/>
        <v>0</v>
      </c>
      <c r="F73" s="47">
        <f t="shared" si="1"/>
        <v>0</v>
      </c>
      <c r="G73" s="47">
        <f>SUM($D$21:E73)</f>
        <v>100000</v>
      </c>
      <c r="H73" s="47">
        <f>Погашение!$B73+Погашение!$E73+D73</f>
        <v>0</v>
      </c>
      <c r="I73" s="3"/>
      <c r="K73" s="13"/>
      <c r="L73" s="13"/>
    </row>
    <row r="74" spans="1:12" x14ac:dyDescent="0.25">
      <c r="A74" s="46">
        <f>IF(ROW()-ROW(Погашение!$A$20)&gt;$B$8,0,ROW()-ROW(Погашение!$A$20))</f>
        <v>54</v>
      </c>
      <c r="B74" s="47">
        <f>$B$9+SUM($D$20:E73)</f>
        <v>0</v>
      </c>
      <c r="C74" s="47">
        <f t="shared" si="2"/>
        <v>0</v>
      </c>
      <c r="D74" s="49"/>
      <c r="E74" s="47">
        <f t="shared" si="3"/>
        <v>0</v>
      </c>
      <c r="F74" s="47">
        <f t="shared" si="1"/>
        <v>0</v>
      </c>
      <c r="G74" s="47">
        <f>SUM($D$21:E74)</f>
        <v>100000</v>
      </c>
      <c r="H74" s="47">
        <f>Погашение!$B74+Погашение!$E74+D74</f>
        <v>0</v>
      </c>
      <c r="I74" s="3"/>
      <c r="K74" s="13"/>
      <c r="L74" s="13"/>
    </row>
    <row r="75" spans="1:12" x14ac:dyDescent="0.25">
      <c r="A75" s="46">
        <f>IF(ROW()-ROW(Погашение!$A$20)&gt;$B$8,0,ROW()-ROW(Погашение!$A$20))</f>
        <v>55</v>
      </c>
      <c r="B75" s="47">
        <f>$B$9+SUM($D$20:E74)</f>
        <v>0</v>
      </c>
      <c r="C75" s="47">
        <f t="shared" si="2"/>
        <v>0</v>
      </c>
      <c r="D75" s="49"/>
      <c r="E75" s="47">
        <f t="shared" si="3"/>
        <v>0</v>
      </c>
      <c r="F75" s="47">
        <f t="shared" si="1"/>
        <v>0</v>
      </c>
      <c r="G75" s="47">
        <f>SUM($D$21:E75)</f>
        <v>100000</v>
      </c>
      <c r="H75" s="47">
        <f>Погашение!$B75+Погашение!$E75+D75</f>
        <v>0</v>
      </c>
      <c r="I75" s="3"/>
      <c r="K75" s="13"/>
      <c r="L75" s="13"/>
    </row>
    <row r="76" spans="1:12" x14ac:dyDescent="0.25">
      <c r="A76" s="46">
        <f>IF(ROW()-ROW(Погашение!$A$20)&gt;$B$8,0,ROW()-ROW(Погашение!$A$20))</f>
        <v>56</v>
      </c>
      <c r="B76" s="47">
        <f>$B$9+SUM($D$20:E75)</f>
        <v>0</v>
      </c>
      <c r="C76" s="47">
        <f t="shared" si="2"/>
        <v>0</v>
      </c>
      <c r="D76" s="49"/>
      <c r="E76" s="47">
        <f t="shared" si="3"/>
        <v>0</v>
      </c>
      <c r="F76" s="47">
        <f t="shared" si="1"/>
        <v>0</v>
      </c>
      <c r="G76" s="47">
        <f>SUM($D$21:E76)</f>
        <v>100000</v>
      </c>
      <c r="H76" s="47">
        <f>Погашение!$B76+Погашение!$E76+D76</f>
        <v>0</v>
      </c>
      <c r="I76" s="3"/>
      <c r="K76" s="13"/>
      <c r="L76" s="13"/>
    </row>
    <row r="77" spans="1:12" x14ac:dyDescent="0.25">
      <c r="A77" s="46">
        <f>IF(ROW()-ROW(Погашение!$A$20)&gt;$B$8,0,ROW()-ROW(Погашение!$A$20))</f>
        <v>57</v>
      </c>
      <c r="B77" s="47">
        <f>$B$9+SUM($D$20:E76)</f>
        <v>0</v>
      </c>
      <c r="C77" s="47">
        <f t="shared" si="2"/>
        <v>0</v>
      </c>
      <c r="D77" s="49"/>
      <c r="E77" s="47">
        <f t="shared" si="3"/>
        <v>0</v>
      </c>
      <c r="F77" s="47">
        <f t="shared" si="1"/>
        <v>0</v>
      </c>
      <c r="G77" s="47">
        <f>SUM($D$21:E77)</f>
        <v>100000</v>
      </c>
      <c r="H77" s="47">
        <f>Погашение!$B77+Погашение!$E77+D77</f>
        <v>0</v>
      </c>
      <c r="I77" s="3"/>
      <c r="K77" s="13"/>
      <c r="L77" s="13"/>
    </row>
    <row r="78" spans="1:12" x14ac:dyDescent="0.25">
      <c r="A78" s="46">
        <f>IF(ROW()-ROW(Погашение!$A$20)&gt;$B$8,0,ROW()-ROW(Погашение!$A$20))</f>
        <v>58</v>
      </c>
      <c r="B78" s="47">
        <f>$B$9+SUM($D$20:E77)</f>
        <v>0</v>
      </c>
      <c r="C78" s="47">
        <f t="shared" si="2"/>
        <v>0</v>
      </c>
      <c r="D78" s="49"/>
      <c r="E78" s="47">
        <f t="shared" si="3"/>
        <v>0</v>
      </c>
      <c r="F78" s="47">
        <f t="shared" si="1"/>
        <v>0</v>
      </c>
      <c r="G78" s="47">
        <f>SUM($D$21:E78)</f>
        <v>100000</v>
      </c>
      <c r="H78" s="47">
        <f>Погашение!$B78+Погашение!$E78+D78</f>
        <v>0</v>
      </c>
      <c r="I78" s="3"/>
      <c r="K78" s="13"/>
      <c r="L78" s="13"/>
    </row>
    <row r="79" spans="1:12" x14ac:dyDescent="0.25">
      <c r="A79" s="46">
        <f>IF(ROW()-ROW(Погашение!$A$20)&gt;$B$8,0,ROW()-ROW(Погашение!$A$20))</f>
        <v>59</v>
      </c>
      <c r="B79" s="47">
        <f>$B$9+SUM($D$20:E78)</f>
        <v>0</v>
      </c>
      <c r="C79" s="47">
        <f t="shared" si="2"/>
        <v>0</v>
      </c>
      <c r="D79" s="49"/>
      <c r="E79" s="47">
        <f t="shared" si="3"/>
        <v>0</v>
      </c>
      <c r="F79" s="47">
        <f t="shared" si="1"/>
        <v>0</v>
      </c>
      <c r="G79" s="47">
        <f>SUM($D$21:E79)</f>
        <v>100000</v>
      </c>
      <c r="H79" s="47">
        <f>Погашение!$B79+Погашение!$E79+D79</f>
        <v>0</v>
      </c>
      <c r="I79" s="3"/>
      <c r="K79" s="13"/>
      <c r="L79" s="13"/>
    </row>
    <row r="80" spans="1:12" x14ac:dyDescent="0.25">
      <c r="A80" s="46">
        <f>IF(ROW()-ROW(Погашение!$A$20)&gt;$B$8,0,ROW()-ROW(Погашение!$A$20))</f>
        <v>60</v>
      </c>
      <c r="B80" s="47">
        <f>$B$9+SUM($D$20:E79)</f>
        <v>0</v>
      </c>
      <c r="C80" s="47">
        <f t="shared" si="2"/>
        <v>0</v>
      </c>
      <c r="D80" s="49"/>
      <c r="E80" s="47">
        <f t="shared" si="3"/>
        <v>0</v>
      </c>
      <c r="F80" s="47">
        <f t="shared" si="1"/>
        <v>0</v>
      </c>
      <c r="G80" s="47">
        <f>SUM($D$21:E80)</f>
        <v>100000</v>
      </c>
      <c r="H80" s="47">
        <f>Погашение!$B80+Погашение!$E80+D80</f>
        <v>0</v>
      </c>
      <c r="I80" s="3"/>
      <c r="K80" s="13"/>
      <c r="L80" s="13"/>
    </row>
    <row r="81" spans="1:8" x14ac:dyDescent="0.25">
      <c r="A81" s="44" t="s">
        <v>10</v>
      </c>
      <c r="B81" s="45"/>
      <c r="C81" s="51">
        <f>SUBTOTAL(109,Погашение!C21:C80)</f>
        <v>32630.800522768688</v>
      </c>
      <c r="D81" s="51">
        <f>SUBTOTAL(109,Погашение!D21:D80)</f>
        <v>80646.477376311814</v>
      </c>
      <c r="E81" s="51">
        <f>SUBTOTAL(109,Погашение!E21:E80)</f>
        <v>19353.522623688186</v>
      </c>
      <c r="F81" s="51">
        <f>SUBTOTAL(109,Погашение!F21:F80)</f>
        <v>13277.277899080496</v>
      </c>
      <c r="G81" s="51"/>
      <c r="H81" s="51"/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A13" sqref="A13"/>
    </sheetView>
  </sheetViews>
  <sheetFormatPr defaultRowHeight="15" x14ac:dyDescent="0.25"/>
  <cols>
    <col min="1" max="1" width="15.7109375" customWidth="1"/>
    <col min="2" max="2" width="16.42578125" customWidth="1"/>
    <col min="3" max="4" width="15.7109375" customWidth="1"/>
    <col min="5" max="5" width="16.42578125" customWidth="1"/>
    <col min="6" max="6" width="17.5703125" customWidth="1"/>
    <col min="7" max="7" width="16.85546875" customWidth="1"/>
    <col min="8" max="8" width="19.140625" customWidth="1"/>
    <col min="9" max="9" width="3.85546875" customWidth="1"/>
    <col min="10" max="12" width="12.7109375" customWidth="1"/>
    <col min="13" max="13" width="16.5703125" customWidth="1"/>
    <col min="15" max="15" width="5" customWidth="1"/>
    <col min="16" max="16" width="10" bestFit="1" customWidth="1"/>
  </cols>
  <sheetData>
    <row r="1" spans="1:8" ht="26.25" x14ac:dyDescent="0.25">
      <c r="A1" s="16" t="s">
        <v>21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9" t="s">
        <v>22</v>
      </c>
      <c r="B2" s="17"/>
      <c r="C2" s="17"/>
      <c r="D2" s="17"/>
      <c r="E2" s="17"/>
      <c r="F2" s="17"/>
      <c r="G2" s="17"/>
      <c r="H2" s="17"/>
    </row>
    <row r="3" spans="1:8" ht="18.75" x14ac:dyDescent="0.25">
      <c r="A3" s="18" t="s">
        <v>31</v>
      </c>
      <c r="B3" s="18"/>
      <c r="C3" s="18"/>
      <c r="D3" s="18"/>
      <c r="E3" s="18"/>
      <c r="F3" s="18"/>
      <c r="G3" s="18"/>
      <c r="H3" s="18"/>
    </row>
    <row r="4" spans="1:8" x14ac:dyDescent="0.25">
      <c r="G4" s="6"/>
    </row>
    <row r="5" spans="1:8" x14ac:dyDescent="0.25">
      <c r="A5" s="8" t="s">
        <v>7</v>
      </c>
      <c r="B5" s="8" t="s">
        <v>8</v>
      </c>
      <c r="E5" s="8" t="s">
        <v>43</v>
      </c>
      <c r="F5" s="4"/>
      <c r="G5" s="4"/>
      <c r="H5" s="7" t="s">
        <v>41</v>
      </c>
    </row>
    <row r="6" spans="1:8" x14ac:dyDescent="0.25">
      <c r="A6" s="4" t="s">
        <v>5</v>
      </c>
      <c r="B6" s="5">
        <v>0.12</v>
      </c>
      <c r="C6" t="s">
        <v>28</v>
      </c>
    </row>
    <row r="7" spans="1:8" x14ac:dyDescent="0.25">
      <c r="A7" s="4" t="s">
        <v>6</v>
      </c>
      <c r="B7" s="12">
        <f>B6/12</f>
        <v>0.01</v>
      </c>
      <c r="E7" s="54" t="s">
        <v>33</v>
      </c>
      <c r="F7" s="53"/>
      <c r="G7" s="8" t="s">
        <v>37</v>
      </c>
    </row>
    <row r="8" spans="1:8" x14ac:dyDescent="0.25">
      <c r="A8" s="4" t="s">
        <v>4</v>
      </c>
      <c r="B8" s="7">
        <f>12*5</f>
        <v>60</v>
      </c>
      <c r="C8" t="s">
        <v>28</v>
      </c>
      <c r="E8" s="50" t="s">
        <v>34</v>
      </c>
      <c r="F8" s="4"/>
      <c r="G8" s="10">
        <f ca="1">D81</f>
        <v>50000</v>
      </c>
    </row>
    <row r="9" spans="1:8" x14ac:dyDescent="0.25">
      <c r="A9" s="4" t="s">
        <v>12</v>
      </c>
      <c r="B9" s="47">
        <v>-100000</v>
      </c>
      <c r="C9" t="s">
        <v>29</v>
      </c>
      <c r="D9" s="9"/>
      <c r="E9" s="50" t="s">
        <v>35</v>
      </c>
      <c r="F9" s="4"/>
      <c r="G9" s="10">
        <f ca="1">C81</f>
        <v>70387.32532336624</v>
      </c>
    </row>
    <row r="10" spans="1:8" ht="60" x14ac:dyDescent="0.25">
      <c r="A10" s="43" t="s">
        <v>23</v>
      </c>
      <c r="B10" s="10">
        <f>PMT(B7,B8,B9)</f>
        <v>2224.4447684901775</v>
      </c>
      <c r="D10" s="9"/>
      <c r="E10" s="55" t="s">
        <v>36</v>
      </c>
      <c r="F10" s="56"/>
      <c r="G10" s="57">
        <f ca="1">F81</f>
        <v>20387.325323366284</v>
      </c>
      <c r="H10" s="58" t="s">
        <v>38</v>
      </c>
    </row>
    <row r="11" spans="1:8" x14ac:dyDescent="0.25">
      <c r="B11" s="41"/>
      <c r="D11" s="9"/>
      <c r="G11" s="6"/>
    </row>
    <row r="12" spans="1:8" x14ac:dyDescent="0.25">
      <c r="A12" s="42" t="s">
        <v>27</v>
      </c>
      <c r="B12" s="41"/>
      <c r="D12" s="9"/>
      <c r="G12" s="6"/>
    </row>
    <row r="13" spans="1:8" x14ac:dyDescent="0.25">
      <c r="A13" s="42" t="s">
        <v>30</v>
      </c>
      <c r="B13" s="41"/>
      <c r="D13" s="9"/>
      <c r="G13" s="6"/>
    </row>
    <row r="14" spans="1:8" x14ac:dyDescent="0.25">
      <c r="A14" s="42" t="s">
        <v>32</v>
      </c>
      <c r="B14" s="41"/>
      <c r="D14" s="9"/>
      <c r="G14" s="6"/>
    </row>
    <row r="15" spans="1:8" x14ac:dyDescent="0.25">
      <c r="A15" s="42"/>
      <c r="B15" s="9"/>
      <c r="C15" s="9"/>
      <c r="D15" s="9"/>
      <c r="E15" s="9"/>
      <c r="F15" s="9"/>
      <c r="G15" s="6"/>
    </row>
    <row r="16" spans="1:8" x14ac:dyDescent="0.25">
      <c r="A16" s="14" t="s">
        <v>17</v>
      </c>
      <c r="B16" s="9"/>
      <c r="C16" s="9"/>
      <c r="D16" s="9"/>
      <c r="E16" s="9"/>
      <c r="F16" s="9"/>
      <c r="G16" s="6"/>
    </row>
    <row r="17" spans="1:17" x14ac:dyDescent="0.25">
      <c r="A17" s="1"/>
      <c r="C17" s="9"/>
      <c r="D17" s="9"/>
      <c r="E17" s="9"/>
      <c r="G17" s="6"/>
      <c r="P17" s="13"/>
    </row>
    <row r="18" spans="1:17" x14ac:dyDescent="0.25">
      <c r="A18" s="1" t="s">
        <v>11</v>
      </c>
      <c r="C18" s="11"/>
      <c r="D18" s="11"/>
      <c r="E18" s="11"/>
      <c r="G18" s="6"/>
      <c r="J18" t="s">
        <v>39</v>
      </c>
      <c r="P18" s="13"/>
      <c r="Q18" s="13"/>
    </row>
    <row r="19" spans="1:17" hidden="1" x14ac:dyDescent="0.25">
      <c r="A19" s="1"/>
    </row>
    <row r="20" spans="1:17" ht="30" x14ac:dyDescent="0.25">
      <c r="A20" s="39" t="s">
        <v>9</v>
      </c>
      <c r="B20" s="40" t="s">
        <v>15</v>
      </c>
      <c r="C20" s="40" t="s">
        <v>24</v>
      </c>
      <c r="D20" s="40" t="s">
        <v>26</v>
      </c>
      <c r="E20" s="40" t="s">
        <v>25</v>
      </c>
      <c r="F20" s="40" t="s">
        <v>14</v>
      </c>
      <c r="G20" s="40" t="s">
        <v>13</v>
      </c>
      <c r="H20" s="40" t="s">
        <v>16</v>
      </c>
      <c r="J20" s="40" t="s">
        <v>40</v>
      </c>
      <c r="K20" s="40" t="s">
        <v>41</v>
      </c>
      <c r="L20" s="40" t="s">
        <v>42</v>
      </c>
    </row>
    <row r="21" spans="1:17" x14ac:dyDescent="0.25">
      <c r="A21" s="46">
        <f>IF(ROW()-ROW('Погашение (варианты)'!$A$20)&gt;$B$8,0,ROW()-ROW('Погашение (варианты)'!$A$20))</f>
        <v>1</v>
      </c>
      <c r="B21" s="47">
        <f>$B$9+SUM($D$20:E20)</f>
        <v>-100000</v>
      </c>
      <c r="C21" s="52">
        <f>$B$10</f>
        <v>2224.4447684901775</v>
      </c>
      <c r="D21" s="48">
        <f ca="1">OFFSET(J21,,MATCH($H$5,$J$20:$L$20,0)-1)</f>
        <v>0</v>
      </c>
      <c r="E21" s="47">
        <f t="shared" ref="E21:E22" si="0">C21-F21</f>
        <v>1224.4447684901775</v>
      </c>
      <c r="F21" s="47">
        <f t="shared" ref="F21:F80" si="1">-B21*$B$7</f>
        <v>1000</v>
      </c>
      <c r="G21" s="52">
        <f>SUM($E$21:E21)</f>
        <v>1224.4447684901775</v>
      </c>
      <c r="H21" s="47">
        <f ca="1">'Погашение (варианты)'!$B21+'Погашение (варианты)'!$E21+D21</f>
        <v>-98775.555231509818</v>
      </c>
      <c r="I21" s="3"/>
      <c r="J21" s="49">
        <v>10000</v>
      </c>
      <c r="K21" s="49"/>
      <c r="L21" s="49"/>
    </row>
    <row r="22" spans="1:17" x14ac:dyDescent="0.25">
      <c r="A22" s="46">
        <f>IF(ROW()-ROW('Погашение (варианты)'!$A$20)&gt;$B$8,0,ROW()-ROW('Погашение (варианты)'!$A$20))</f>
        <v>2</v>
      </c>
      <c r="B22" s="47">
        <f ca="1">$B$9+SUM($D$20:E21)</f>
        <v>-98775.555231509818</v>
      </c>
      <c r="C22" s="47">
        <f ca="1">IF(OR(ISBLANK(D21),D21=0),C21,PMT($B$7,$B$8-A21,H21))</f>
        <v>2224.4447684901775</v>
      </c>
      <c r="D22" s="48">
        <f t="shared" ref="D22:D80" ca="1" si="2">OFFSET(J22,,MATCH($H$5,$J$20:$L$20,0)-1)</f>
        <v>0</v>
      </c>
      <c r="E22" s="47">
        <f t="shared" ca="1" si="0"/>
        <v>1236.6892161750793</v>
      </c>
      <c r="F22" s="47">
        <f t="shared" ca="1" si="1"/>
        <v>987.75555231509816</v>
      </c>
      <c r="G22" s="47">
        <f ca="1">SUM($D$21:E22)</f>
        <v>2461.1339846652568</v>
      </c>
      <c r="H22" s="47">
        <f ca="1">'Погашение (варианты)'!$B22+'Погашение (варианты)'!$E22+D22</f>
        <v>-97538.866015334745</v>
      </c>
      <c r="I22" s="3"/>
      <c r="J22" s="49"/>
      <c r="K22" s="49"/>
      <c r="L22" s="49"/>
    </row>
    <row r="23" spans="1:17" x14ac:dyDescent="0.25">
      <c r="A23" s="46">
        <f>IF(ROW()-ROW('Погашение (варианты)'!$A$20)&gt;$B$8,0,ROW()-ROW('Погашение (варианты)'!$A$20))</f>
        <v>3</v>
      </c>
      <c r="B23" s="47">
        <f ca="1">$B$9+SUM($D$20:E22)</f>
        <v>-97538.866015334745</v>
      </c>
      <c r="C23" s="47">
        <f ca="1">IF(OR(ISBLANK(D22),D22=0),C22,PMT($B$7,$B$8-A22,H22))</f>
        <v>2224.4447684901775</v>
      </c>
      <c r="D23" s="48">
        <f t="shared" ca="1" si="2"/>
        <v>0</v>
      </c>
      <c r="E23" s="47">
        <f ca="1">C23-F23</f>
        <v>1249.05610833683</v>
      </c>
      <c r="F23" s="47">
        <f t="shared" ca="1" si="1"/>
        <v>975.38866015334747</v>
      </c>
      <c r="G23" s="47">
        <f ca="1">SUM($D$21:E23)</f>
        <v>3710.1900930020865</v>
      </c>
      <c r="H23" s="47">
        <f ca="1">'Погашение (варианты)'!$B23+'Погашение (варианты)'!$E23+D23</f>
        <v>-96289.809906997922</v>
      </c>
      <c r="I23" s="3"/>
      <c r="J23" s="49"/>
      <c r="K23" s="49"/>
      <c r="L23" s="49"/>
    </row>
    <row r="24" spans="1:17" x14ac:dyDescent="0.25">
      <c r="A24" s="46">
        <f>IF(ROW()-ROW('Погашение (варианты)'!$A$20)&gt;$B$8,0,ROW()-ROW('Погашение (варианты)'!$A$20))</f>
        <v>4</v>
      </c>
      <c r="B24" s="47">
        <f ca="1">$B$9+SUM($D$20:E23)</f>
        <v>-96289.809906997907</v>
      </c>
      <c r="C24" s="47">
        <f t="shared" ref="C24:C80" ca="1" si="3">IF(ISBLANK(D23),C23,PMT($B$7,$B$8-A23,H23))</f>
        <v>2224.4447684901775</v>
      </c>
      <c r="D24" s="48">
        <f t="shared" ca="1" si="2"/>
        <v>0</v>
      </c>
      <c r="E24" s="47">
        <f t="shared" ref="E24:E80" ca="1" si="4">C24-F24</f>
        <v>1261.5466694201982</v>
      </c>
      <c r="F24" s="47">
        <f t="shared" ca="1" si="1"/>
        <v>962.89809906997914</v>
      </c>
      <c r="G24" s="47">
        <f ca="1">SUM($D$21:E24)</f>
        <v>4971.7367624222843</v>
      </c>
      <c r="H24" s="47">
        <f ca="1">'Погашение (варианты)'!$B24+'Погашение (варианты)'!$E24+D24</f>
        <v>-95028.263237577703</v>
      </c>
      <c r="I24" s="3"/>
      <c r="J24" s="49"/>
      <c r="K24" s="49"/>
      <c r="L24" s="49"/>
    </row>
    <row r="25" spans="1:17" x14ac:dyDescent="0.25">
      <c r="A25" s="46">
        <f>IF(ROW()-ROW('Погашение (варианты)'!$A$20)&gt;$B$8,0,ROW()-ROW('Погашение (варианты)'!$A$20))</f>
        <v>5</v>
      </c>
      <c r="B25" s="47">
        <f ca="1">$B$9+SUM($D$20:E24)</f>
        <v>-95028.263237577718</v>
      </c>
      <c r="C25" s="47">
        <f t="shared" ca="1" si="3"/>
        <v>2224.4447684901775</v>
      </c>
      <c r="D25" s="48">
        <f t="shared" ca="1" si="2"/>
        <v>25000</v>
      </c>
      <c r="E25" s="47">
        <f t="shared" ca="1" si="4"/>
        <v>1274.1621361144003</v>
      </c>
      <c r="F25" s="47">
        <f t="shared" ca="1" si="1"/>
        <v>950.28263237577721</v>
      </c>
      <c r="G25" s="47">
        <f ca="1">SUM($D$21:E25)</f>
        <v>31245.898898536681</v>
      </c>
      <c r="H25" s="47">
        <f ca="1">'Погашение (варианты)'!$B25+'Погашение (варианты)'!$E25+D25</f>
        <v>-68754.101101463311</v>
      </c>
      <c r="I25" s="3"/>
      <c r="J25" s="49"/>
      <c r="K25" s="49">
        <v>25000</v>
      </c>
      <c r="L25" s="49"/>
    </row>
    <row r="26" spans="1:17" x14ac:dyDescent="0.25">
      <c r="A26" s="46">
        <f>IF(ROW()-ROW('Погашение (варианты)'!$A$20)&gt;$B$8,0,ROW()-ROW('Погашение (варианты)'!$A$20))</f>
        <v>6</v>
      </c>
      <c r="B26" s="47">
        <f ca="1">$B$9+SUM($D$20:E25)</f>
        <v>-68754.101101463311</v>
      </c>
      <c r="C26" s="47">
        <f t="shared" ca="1" si="3"/>
        <v>1631.2854446962185</v>
      </c>
      <c r="D26" s="48">
        <f t="shared" ca="1" si="2"/>
        <v>0</v>
      </c>
      <c r="E26" s="47">
        <f t="shared" ca="1" si="4"/>
        <v>943.74443368158541</v>
      </c>
      <c r="F26" s="47">
        <f t="shared" ca="1" si="1"/>
        <v>687.54101101463311</v>
      </c>
      <c r="G26" s="47">
        <f ca="1">SUM($D$21:E26)</f>
        <v>32189.643332218267</v>
      </c>
      <c r="H26" s="47">
        <f ca="1">'Погашение (варианты)'!$B26+'Погашение (варианты)'!$E26+D26</f>
        <v>-67810.356667781729</v>
      </c>
      <c r="I26" s="3"/>
      <c r="J26" s="49"/>
      <c r="K26" s="49"/>
      <c r="L26" s="49"/>
    </row>
    <row r="27" spans="1:17" x14ac:dyDescent="0.25">
      <c r="A27" s="46">
        <f>IF(ROW()-ROW('Погашение (варианты)'!$A$20)&gt;$B$8,0,ROW()-ROW('Погашение (варианты)'!$A$20))</f>
        <v>7</v>
      </c>
      <c r="B27" s="47">
        <f ca="1">$B$9+SUM($D$20:E26)</f>
        <v>-67810.356667781729</v>
      </c>
      <c r="C27" s="47">
        <f t="shared" ca="1" si="3"/>
        <v>1631.2854446962185</v>
      </c>
      <c r="D27" s="48">
        <f t="shared" ca="1" si="2"/>
        <v>0</v>
      </c>
      <c r="E27" s="47">
        <f t="shared" ca="1" si="4"/>
        <v>953.18187801840122</v>
      </c>
      <c r="F27" s="47">
        <f t="shared" ca="1" si="1"/>
        <v>678.1035666778173</v>
      </c>
      <c r="G27" s="47">
        <f ca="1">SUM($D$21:E27)</f>
        <v>33142.825210236668</v>
      </c>
      <c r="H27" s="47">
        <f ca="1">'Погашение (варианты)'!$B27+'Погашение (варианты)'!$E27+D27</f>
        <v>-66857.174789763332</v>
      </c>
      <c r="I27" s="3"/>
      <c r="J27" s="49"/>
      <c r="K27" s="49"/>
      <c r="L27" s="49"/>
    </row>
    <row r="28" spans="1:17" x14ac:dyDescent="0.25">
      <c r="A28" s="46">
        <f>IF(ROW()-ROW('Погашение (варианты)'!$A$20)&gt;$B$8,0,ROW()-ROW('Погашение (варианты)'!$A$20))</f>
        <v>8</v>
      </c>
      <c r="B28" s="47">
        <f ca="1">$B$9+SUM($D$20:E27)</f>
        <v>-66857.174789763332</v>
      </c>
      <c r="C28" s="47">
        <f t="shared" ca="1" si="3"/>
        <v>1631.2854446962187</v>
      </c>
      <c r="D28" s="48">
        <f t="shared" ca="1" si="2"/>
        <v>0</v>
      </c>
      <c r="E28" s="47">
        <f t="shared" ca="1" si="4"/>
        <v>962.71369679858537</v>
      </c>
      <c r="F28" s="47">
        <f t="shared" ca="1" si="1"/>
        <v>668.57174789763337</v>
      </c>
      <c r="G28" s="47">
        <f ca="1">SUM($D$21:E28)</f>
        <v>34105.538907035254</v>
      </c>
      <c r="H28" s="47">
        <f ca="1">'Погашение (варианты)'!$B28+'Погашение (варианты)'!$E28+D28</f>
        <v>-65894.461092964746</v>
      </c>
      <c r="I28" s="3"/>
      <c r="J28" s="49"/>
      <c r="K28" s="49"/>
      <c r="L28" s="49"/>
    </row>
    <row r="29" spans="1:17" x14ac:dyDescent="0.25">
      <c r="A29" s="46">
        <f>IF(ROW()-ROW('Погашение (варианты)'!$A$20)&gt;$B$8,0,ROW()-ROW('Погашение (варианты)'!$A$20))</f>
        <v>9</v>
      </c>
      <c r="B29" s="47">
        <f ca="1">$B$9+SUM($D$20:E28)</f>
        <v>-65894.461092964746</v>
      </c>
      <c r="C29" s="47">
        <f t="shared" ca="1" si="3"/>
        <v>1631.2854446962183</v>
      </c>
      <c r="D29" s="48">
        <f t="shared" ca="1" si="2"/>
        <v>0</v>
      </c>
      <c r="E29" s="47">
        <f t="shared" ca="1" si="4"/>
        <v>972.34083376657077</v>
      </c>
      <c r="F29" s="47">
        <f t="shared" ca="1" si="1"/>
        <v>658.94461092964752</v>
      </c>
      <c r="G29" s="47">
        <f ca="1">SUM($D$21:E29)</f>
        <v>35077.879740801822</v>
      </c>
      <c r="H29" s="47">
        <f ca="1">'Погашение (варианты)'!$B29+'Погашение (варианты)'!$E29+D29</f>
        <v>-64922.120259198178</v>
      </c>
      <c r="I29" s="3"/>
      <c r="J29" s="49"/>
      <c r="K29" s="49"/>
      <c r="L29" s="49"/>
    </row>
    <row r="30" spans="1:17" x14ac:dyDescent="0.25">
      <c r="A30" s="46">
        <f>IF(ROW()-ROW('Погашение (варианты)'!$A$20)&gt;$B$8,0,ROW()-ROW('Погашение (варианты)'!$A$20))</f>
        <v>10</v>
      </c>
      <c r="B30" s="47">
        <f ca="1">$B$9+SUM($D$20:E29)</f>
        <v>-64922.120259198178</v>
      </c>
      <c r="C30" s="47">
        <f t="shared" ca="1" si="3"/>
        <v>1631.2854446962185</v>
      </c>
      <c r="D30" s="48">
        <f t="shared" ca="1" si="2"/>
        <v>0</v>
      </c>
      <c r="E30" s="47">
        <f t="shared" ca="1" si="4"/>
        <v>982.06424210423677</v>
      </c>
      <c r="F30" s="47">
        <f t="shared" ca="1" si="1"/>
        <v>649.22120259198175</v>
      </c>
      <c r="G30" s="47">
        <f ca="1">SUM($D$21:E30)</f>
        <v>36059.943982906057</v>
      </c>
      <c r="H30" s="47">
        <f ca="1">'Погашение (варианты)'!$B30+'Погашение (варианты)'!$E30+D30</f>
        <v>-63940.056017093943</v>
      </c>
      <c r="I30" s="3"/>
      <c r="J30" s="49"/>
      <c r="K30" s="49"/>
      <c r="L30" s="49"/>
    </row>
    <row r="31" spans="1:17" x14ac:dyDescent="0.25">
      <c r="A31" s="46">
        <f>IF(ROW()-ROW('Погашение (варианты)'!$A$20)&gt;$B$8,0,ROW()-ROW('Погашение (варианты)'!$A$20))</f>
        <v>11</v>
      </c>
      <c r="B31" s="47">
        <f ca="1">$B$9+SUM($D$20:E30)</f>
        <v>-63940.056017093943</v>
      </c>
      <c r="C31" s="47">
        <f t="shared" ca="1" si="3"/>
        <v>1631.2854446962185</v>
      </c>
      <c r="D31" s="48">
        <f t="shared" ca="1" si="2"/>
        <v>0</v>
      </c>
      <c r="E31" s="47">
        <f t="shared" ca="1" si="4"/>
        <v>991.88488452527906</v>
      </c>
      <c r="F31" s="47">
        <f t="shared" ca="1" si="1"/>
        <v>639.40056017093946</v>
      </c>
      <c r="G31" s="47">
        <f ca="1">SUM($D$21:E31)</f>
        <v>37051.828867431337</v>
      </c>
      <c r="H31" s="47">
        <f ca="1">'Погашение (варианты)'!$B31+'Погашение (варианты)'!$E31+D31</f>
        <v>-62948.171132568663</v>
      </c>
      <c r="I31" s="3"/>
      <c r="J31" s="49"/>
      <c r="K31" s="49"/>
      <c r="L31" s="49"/>
    </row>
    <row r="32" spans="1:17" x14ac:dyDescent="0.25">
      <c r="A32" s="46">
        <f>IF(ROW()-ROW('Погашение (варианты)'!$A$20)&gt;$B$8,0,ROW()-ROW('Погашение (варианты)'!$A$20))</f>
        <v>12</v>
      </c>
      <c r="B32" s="47">
        <f ca="1">$B$9+SUM($D$20:E31)</f>
        <v>-62948.171132568663</v>
      </c>
      <c r="C32" s="47">
        <f t="shared" ca="1" si="3"/>
        <v>1631.2854446962185</v>
      </c>
      <c r="D32" s="48">
        <f t="shared" ca="1" si="2"/>
        <v>0</v>
      </c>
      <c r="E32" s="47">
        <f t="shared" ca="1" si="4"/>
        <v>1001.8037333705319</v>
      </c>
      <c r="F32" s="47">
        <f t="shared" ca="1" si="1"/>
        <v>629.48171132568666</v>
      </c>
      <c r="G32" s="47">
        <f ca="1">SUM($D$21:E32)</f>
        <v>38053.632600801866</v>
      </c>
      <c r="H32" s="47">
        <f ca="1">'Погашение (варианты)'!$B32+'Погашение (варианты)'!$E32+D32</f>
        <v>-61946.367399198134</v>
      </c>
      <c r="I32" s="3"/>
      <c r="J32" s="49"/>
      <c r="K32" s="49"/>
      <c r="L32" s="49"/>
    </row>
    <row r="33" spans="1:12" x14ac:dyDescent="0.25">
      <c r="A33" s="46">
        <f>IF(ROW()-ROW('Погашение (варианты)'!$A$20)&gt;$B$8,0,ROW()-ROW('Погашение (варианты)'!$A$20))</f>
        <v>13</v>
      </c>
      <c r="B33" s="47">
        <f ca="1">$B$9+SUM($D$20:E32)</f>
        <v>-61946.367399198134</v>
      </c>
      <c r="C33" s="47">
        <f t="shared" ca="1" si="3"/>
        <v>1631.2854446962187</v>
      </c>
      <c r="D33" s="48">
        <f t="shared" ca="1" si="2"/>
        <v>0</v>
      </c>
      <c r="E33" s="47">
        <f t="shared" ca="1" si="4"/>
        <v>1011.8217707042373</v>
      </c>
      <c r="F33" s="47">
        <f t="shared" ca="1" si="1"/>
        <v>619.46367399198141</v>
      </c>
      <c r="G33" s="47">
        <f ca="1">SUM($D$21:E33)</f>
        <v>39065.454371506101</v>
      </c>
      <c r="H33" s="47">
        <f ca="1">'Погашение (варианты)'!$B33+'Погашение (варианты)'!$E33+D33</f>
        <v>-60934.545628493899</v>
      </c>
      <c r="I33" s="3"/>
      <c r="J33" s="49">
        <v>20000</v>
      </c>
      <c r="K33" s="49"/>
      <c r="L33" s="49">
        <v>50000</v>
      </c>
    </row>
    <row r="34" spans="1:12" x14ac:dyDescent="0.25">
      <c r="A34" s="46">
        <f>IF(ROW()-ROW('Погашение (варианты)'!$A$20)&gt;$B$8,0,ROW()-ROW('Погашение (варианты)'!$A$20))</f>
        <v>14</v>
      </c>
      <c r="B34" s="47">
        <f ca="1">$B$9+SUM($D$20:E33)</f>
        <v>-60934.545628493899</v>
      </c>
      <c r="C34" s="47">
        <f t="shared" ca="1" si="3"/>
        <v>1631.2854446962192</v>
      </c>
      <c r="D34" s="48">
        <f t="shared" ca="1" si="2"/>
        <v>0</v>
      </c>
      <c r="E34" s="47">
        <f t="shared" ca="1" si="4"/>
        <v>1021.9399884112802</v>
      </c>
      <c r="F34" s="47">
        <f t="shared" ca="1" si="1"/>
        <v>609.34545628493902</v>
      </c>
      <c r="G34" s="47">
        <f ca="1">SUM($D$21:E34)</f>
        <v>40087.39435991738</v>
      </c>
      <c r="H34" s="47">
        <f ca="1">'Погашение (варианты)'!$B34+'Погашение (варианты)'!$E34+D34</f>
        <v>-59912.60564008262</v>
      </c>
      <c r="I34" s="3"/>
      <c r="J34" s="49"/>
      <c r="K34" s="49"/>
      <c r="L34" s="49"/>
    </row>
    <row r="35" spans="1:12" x14ac:dyDescent="0.25">
      <c r="A35" s="46">
        <f>IF(ROW()-ROW('Погашение (варианты)'!$A$20)&gt;$B$8,0,ROW()-ROW('Погашение (варианты)'!$A$20))</f>
        <v>15</v>
      </c>
      <c r="B35" s="47">
        <f ca="1">$B$9+SUM($D$20:E34)</f>
        <v>-59912.60564008262</v>
      </c>
      <c r="C35" s="47">
        <f t="shared" ca="1" si="3"/>
        <v>1631.2854446962194</v>
      </c>
      <c r="D35" s="48">
        <f t="shared" ca="1" si="2"/>
        <v>0</v>
      </c>
      <c r="E35" s="47">
        <f t="shared" ca="1" si="4"/>
        <v>1032.1593882953932</v>
      </c>
      <c r="F35" s="47">
        <f t="shared" ca="1" si="1"/>
        <v>599.1260564008262</v>
      </c>
      <c r="G35" s="47">
        <f ca="1">SUM($D$21:E35)</f>
        <v>41119.553748212777</v>
      </c>
      <c r="H35" s="47">
        <f ca="1">'Погашение (варианты)'!$B35+'Погашение (варианты)'!$E35+D35</f>
        <v>-58880.446251787223</v>
      </c>
      <c r="I35" s="3"/>
      <c r="J35" s="49"/>
      <c r="K35" s="49"/>
      <c r="L35" s="49"/>
    </row>
    <row r="36" spans="1:12" x14ac:dyDescent="0.25">
      <c r="A36" s="46">
        <f>IF(ROW()-ROW('Погашение (варианты)'!$A$20)&gt;$B$8,0,ROW()-ROW('Погашение (варианты)'!$A$20))</f>
        <v>16</v>
      </c>
      <c r="B36" s="47">
        <f ca="1">$B$9+SUM($D$20:E35)</f>
        <v>-58880.446251787223</v>
      </c>
      <c r="C36" s="47">
        <f t="shared" ca="1" si="3"/>
        <v>1631.2854446962192</v>
      </c>
      <c r="D36" s="48">
        <f t="shared" ca="1" si="2"/>
        <v>0</v>
      </c>
      <c r="E36" s="47">
        <f t="shared" ca="1" si="4"/>
        <v>1042.4809821783469</v>
      </c>
      <c r="F36" s="47">
        <f t="shared" ca="1" si="1"/>
        <v>588.80446251787225</v>
      </c>
      <c r="G36" s="47">
        <f ca="1">SUM($D$21:E36)</f>
        <v>42162.034730391126</v>
      </c>
      <c r="H36" s="47">
        <f ca="1">'Погашение (варианты)'!$B36+'Погашение (варианты)'!$E36+D36</f>
        <v>-57837.965269608874</v>
      </c>
      <c r="I36" s="3"/>
      <c r="J36" s="49"/>
      <c r="K36" s="49"/>
      <c r="L36" s="49"/>
    </row>
    <row r="37" spans="1:12" x14ac:dyDescent="0.25">
      <c r="A37" s="46">
        <f>IF(ROW()-ROW('Погашение (варианты)'!$A$20)&gt;$B$8,0,ROW()-ROW('Погашение (варианты)'!$A$20))</f>
        <v>17</v>
      </c>
      <c r="B37" s="47">
        <f ca="1">$B$9+SUM($D$20:E36)</f>
        <v>-57837.965269608874</v>
      </c>
      <c r="C37" s="47">
        <f t="shared" ca="1" si="3"/>
        <v>1631.2854446962187</v>
      </c>
      <c r="D37" s="48">
        <f t="shared" ca="1" si="2"/>
        <v>0</v>
      </c>
      <c r="E37" s="47">
        <f t="shared" ca="1" si="4"/>
        <v>1052.9057920001301</v>
      </c>
      <c r="F37" s="47">
        <f t="shared" ca="1" si="1"/>
        <v>578.37965269608878</v>
      </c>
      <c r="G37" s="47">
        <f ca="1">SUM($D$21:E37)</f>
        <v>43214.940522391254</v>
      </c>
      <c r="H37" s="47">
        <f ca="1">'Погашение (варианты)'!$B37+'Погашение (варианты)'!$E37+D37</f>
        <v>-56785.059477608746</v>
      </c>
      <c r="I37" s="3"/>
      <c r="J37" s="49">
        <v>50955.607277005322</v>
      </c>
      <c r="K37" s="49"/>
      <c r="L37" s="49"/>
    </row>
    <row r="38" spans="1:12" x14ac:dyDescent="0.25">
      <c r="A38" s="46">
        <f>IF(ROW()-ROW('Погашение (варианты)'!$A$20)&gt;$B$8,0,ROW()-ROW('Погашение (варианты)'!$A$20))</f>
        <v>18</v>
      </c>
      <c r="B38" s="47">
        <f ca="1">$B$9+SUM($D$20:E37)</f>
        <v>-56785.059477608746</v>
      </c>
      <c r="C38" s="47">
        <f t="shared" ca="1" si="3"/>
        <v>1631.2854446962192</v>
      </c>
      <c r="D38" s="48">
        <f t="shared" ca="1" si="2"/>
        <v>0</v>
      </c>
      <c r="E38" s="47">
        <f t="shared" ca="1" si="4"/>
        <v>1063.4348499201317</v>
      </c>
      <c r="F38" s="47">
        <f t="shared" ca="1" si="1"/>
        <v>567.85059477608752</v>
      </c>
      <c r="G38" s="47">
        <f ca="1">SUM($D$21:E38)</f>
        <v>44278.375372311384</v>
      </c>
      <c r="H38" s="47">
        <f ca="1">'Погашение (варианты)'!$B38+'Погашение (варианты)'!$E38+D38</f>
        <v>-55721.624627688616</v>
      </c>
      <c r="I38" s="3"/>
      <c r="J38" s="49"/>
      <c r="K38" s="49"/>
      <c r="L38" s="49"/>
    </row>
    <row r="39" spans="1:12" x14ac:dyDescent="0.25">
      <c r="A39" s="46">
        <f>IF(ROW()-ROW('Погашение (варианты)'!$A$20)&gt;$B$8,0,ROW()-ROW('Погашение (варианты)'!$A$20))</f>
        <v>19</v>
      </c>
      <c r="B39" s="47">
        <f ca="1">$B$9+SUM($D$20:E38)</f>
        <v>-55721.624627688616</v>
      </c>
      <c r="C39" s="47">
        <f t="shared" ca="1" si="3"/>
        <v>1631.2854446962187</v>
      </c>
      <c r="D39" s="48">
        <f t="shared" ca="1" si="2"/>
        <v>0</v>
      </c>
      <c r="E39" s="47">
        <f t="shared" ca="1" si="4"/>
        <v>1074.0691984193327</v>
      </c>
      <c r="F39" s="47">
        <f t="shared" ca="1" si="1"/>
        <v>557.21624627688618</v>
      </c>
      <c r="G39" s="47">
        <f ca="1">SUM($D$21:E39)</f>
        <v>45352.444570730717</v>
      </c>
      <c r="H39" s="47">
        <f ca="1">'Погашение (варианты)'!$B39+'Погашение (варианты)'!$E39+D39</f>
        <v>-54647.555429269283</v>
      </c>
      <c r="I39" s="3"/>
      <c r="J39" s="49"/>
      <c r="K39" s="49"/>
      <c r="L39" s="49"/>
    </row>
    <row r="40" spans="1:12" x14ac:dyDescent="0.25">
      <c r="A40" s="46">
        <f>IF(ROW()-ROW('Погашение (варианты)'!$A$20)&gt;$B$8,0,ROW()-ROW('Погашение (варианты)'!$A$20))</f>
        <v>20</v>
      </c>
      <c r="B40" s="47">
        <f ca="1">$B$9+SUM($D$20:E39)</f>
        <v>-54647.555429269283</v>
      </c>
      <c r="C40" s="47">
        <f t="shared" ca="1" si="3"/>
        <v>1631.2854446962187</v>
      </c>
      <c r="D40" s="48">
        <f t="shared" ca="1" si="2"/>
        <v>25000</v>
      </c>
      <c r="E40" s="47">
        <f t="shared" ca="1" si="4"/>
        <v>1084.809890403526</v>
      </c>
      <c r="F40" s="47">
        <f t="shared" ca="1" si="1"/>
        <v>546.47555429269289</v>
      </c>
      <c r="G40" s="47">
        <f ca="1">SUM($D$21:E40)</f>
        <v>71437.254461134246</v>
      </c>
      <c r="H40" s="47">
        <f ca="1">'Погашение (варианты)'!$B40+'Погашение (варианты)'!$E40+D40</f>
        <v>-28562.745538865754</v>
      </c>
      <c r="I40" s="3"/>
      <c r="J40" s="49"/>
      <c r="K40" s="49">
        <v>25000</v>
      </c>
      <c r="L40" s="49"/>
    </row>
    <row r="41" spans="1:12" x14ac:dyDescent="0.25">
      <c r="A41" s="46">
        <f>IF(ROW()-ROW('Погашение (варианты)'!$A$20)&gt;$B$8,0,ROW()-ROW('Погашение (варианты)'!$A$20))</f>
        <v>21</v>
      </c>
      <c r="B41" s="47">
        <f ca="1">$B$9+SUM($D$20:E40)</f>
        <v>-28562.745538865754</v>
      </c>
      <c r="C41" s="47">
        <f t="shared" ca="1" si="3"/>
        <v>869.89549526180326</v>
      </c>
      <c r="D41" s="48">
        <f t="shared" ca="1" si="2"/>
        <v>0</v>
      </c>
      <c r="E41" s="47">
        <f t="shared" ca="1" si="4"/>
        <v>584.26803987314565</v>
      </c>
      <c r="F41" s="47">
        <f t="shared" ca="1" si="1"/>
        <v>285.62745538865755</v>
      </c>
      <c r="G41" s="47">
        <f ca="1">SUM($D$21:E41)</f>
        <v>72021.522501007392</v>
      </c>
      <c r="H41" s="47">
        <f ca="1">'Погашение (варианты)'!$B41+'Погашение (варианты)'!$E41+D41</f>
        <v>-27978.477498992608</v>
      </c>
      <c r="I41" s="3"/>
      <c r="J41" s="49"/>
      <c r="K41" s="49"/>
      <c r="L41" s="49"/>
    </row>
    <row r="42" spans="1:12" x14ac:dyDescent="0.25">
      <c r="A42" s="46">
        <f>IF(ROW()-ROW('Погашение (варианты)'!$A$20)&gt;$B$8,0,ROW()-ROW('Погашение (варианты)'!$A$20))</f>
        <v>22</v>
      </c>
      <c r="B42" s="47">
        <f ca="1">$B$9+SUM($D$20:E41)</f>
        <v>-27978.477498992608</v>
      </c>
      <c r="C42" s="47">
        <f t="shared" ca="1" si="3"/>
        <v>869.89549526180315</v>
      </c>
      <c r="D42" s="48">
        <f t="shared" ca="1" si="2"/>
        <v>0</v>
      </c>
      <c r="E42" s="47">
        <f t="shared" ca="1" si="4"/>
        <v>590.11072027187708</v>
      </c>
      <c r="F42" s="47">
        <f t="shared" ca="1" si="1"/>
        <v>279.78477498992606</v>
      </c>
      <c r="G42" s="47">
        <f ca="1">SUM($D$21:E42)</f>
        <v>72611.633221279262</v>
      </c>
      <c r="H42" s="47">
        <f ca="1">'Погашение (варианты)'!$B42+'Погашение (варианты)'!$E42+D42</f>
        <v>-27388.366778720731</v>
      </c>
      <c r="I42" s="3"/>
      <c r="J42" s="49"/>
      <c r="K42" s="49"/>
      <c r="L42" s="49"/>
    </row>
    <row r="43" spans="1:12" x14ac:dyDescent="0.25">
      <c r="A43" s="46">
        <f>IF(ROW()-ROW('Погашение (варианты)'!$A$20)&gt;$B$8,0,ROW()-ROW('Погашение (варианты)'!$A$20))</f>
        <v>23</v>
      </c>
      <c r="B43" s="47">
        <f ca="1">$B$9+SUM($D$20:E42)</f>
        <v>-27388.366778720738</v>
      </c>
      <c r="C43" s="47">
        <f t="shared" ca="1" si="3"/>
        <v>869.89549526180315</v>
      </c>
      <c r="D43" s="48">
        <f t="shared" ca="1" si="2"/>
        <v>0</v>
      </c>
      <c r="E43" s="47">
        <f t="shared" ca="1" si="4"/>
        <v>596.01182747459575</v>
      </c>
      <c r="F43" s="47">
        <f t="shared" ca="1" si="1"/>
        <v>273.8836677872074</v>
      </c>
      <c r="G43" s="47">
        <f ca="1">SUM($D$21:E43)</f>
        <v>73207.645048753853</v>
      </c>
      <c r="H43" s="47">
        <f ca="1">'Погашение (варианты)'!$B43+'Погашение (варианты)'!$E43+D43</f>
        <v>-26792.354951246143</v>
      </c>
      <c r="I43" s="3"/>
      <c r="J43" s="49"/>
      <c r="K43" s="49"/>
      <c r="L43" s="49"/>
    </row>
    <row r="44" spans="1:12" x14ac:dyDescent="0.25">
      <c r="A44" s="46">
        <f>IF(ROW()-ROW('Погашение (варианты)'!$A$20)&gt;$B$8,0,ROW()-ROW('Погашение (варианты)'!$A$20))</f>
        <v>24</v>
      </c>
      <c r="B44" s="47">
        <f ca="1">$B$9+SUM($D$20:E43)</f>
        <v>-26792.354951246147</v>
      </c>
      <c r="C44" s="47">
        <f t="shared" ca="1" si="3"/>
        <v>869.89549526180326</v>
      </c>
      <c r="D44" s="48">
        <f t="shared" ca="1" si="2"/>
        <v>0</v>
      </c>
      <c r="E44" s="47">
        <f t="shared" ca="1" si="4"/>
        <v>601.97194574934178</v>
      </c>
      <c r="F44" s="47">
        <f t="shared" ca="1" si="1"/>
        <v>267.92354951246148</v>
      </c>
      <c r="G44" s="47">
        <f ca="1">SUM($D$21:E44)</f>
        <v>73809.616994503202</v>
      </c>
      <c r="H44" s="47">
        <f ca="1">'Погашение (варианты)'!$B44+'Погашение (варианты)'!$E44+D44</f>
        <v>-26190.383005496806</v>
      </c>
      <c r="I44" s="3"/>
      <c r="J44" s="49"/>
      <c r="K44" s="49"/>
      <c r="L44" s="49"/>
    </row>
    <row r="45" spans="1:12" x14ac:dyDescent="0.25">
      <c r="A45" s="46">
        <f>IF(ROW()-ROW('Погашение (варианты)'!$A$20)&gt;$B$8,0,ROW()-ROW('Погашение (варианты)'!$A$20))</f>
        <v>25</v>
      </c>
      <c r="B45" s="47">
        <f ca="1">$B$9+SUM($D$20:E44)</f>
        <v>-26190.383005496798</v>
      </c>
      <c r="C45" s="47">
        <f t="shared" ca="1" si="3"/>
        <v>869.8954952618036</v>
      </c>
      <c r="D45" s="48">
        <f t="shared" ca="1" si="2"/>
        <v>0</v>
      </c>
      <c r="E45" s="47">
        <f t="shared" ca="1" si="4"/>
        <v>607.99166520683559</v>
      </c>
      <c r="F45" s="47">
        <f t="shared" ca="1" si="1"/>
        <v>261.90383005496801</v>
      </c>
      <c r="G45" s="47">
        <f ca="1">SUM($D$21:E45)</f>
        <v>74417.608659710037</v>
      </c>
      <c r="H45" s="47">
        <f ca="1">'Погашение (варианты)'!$B45+'Погашение (варианты)'!$E45+D45</f>
        <v>-25582.391340289963</v>
      </c>
      <c r="I45" s="3"/>
      <c r="J45" s="49"/>
      <c r="K45" s="49"/>
      <c r="L45" s="49"/>
    </row>
    <row r="46" spans="1:12" x14ac:dyDescent="0.25">
      <c r="A46" s="46">
        <f>IF(ROW()-ROW('Погашение (варианты)'!$A$20)&gt;$B$8,0,ROW()-ROW('Погашение (варианты)'!$A$20))</f>
        <v>26</v>
      </c>
      <c r="B46" s="47">
        <f ca="1">$B$9+SUM($D$20:E45)</f>
        <v>-25582.391340289963</v>
      </c>
      <c r="C46" s="47">
        <f t="shared" ca="1" si="3"/>
        <v>869.89549526180349</v>
      </c>
      <c r="D46" s="48">
        <f t="shared" ca="1" si="2"/>
        <v>0</v>
      </c>
      <c r="E46" s="47">
        <f t="shared" ca="1" si="4"/>
        <v>614.07158185890387</v>
      </c>
      <c r="F46" s="47">
        <f t="shared" ca="1" si="1"/>
        <v>255.82391340289965</v>
      </c>
      <c r="G46" s="47">
        <f ca="1">SUM($D$21:E46)</f>
        <v>75031.680241568945</v>
      </c>
      <c r="H46" s="47">
        <f ca="1">'Погашение (варианты)'!$B46+'Погашение (варианты)'!$E46+D46</f>
        <v>-24968.319758431058</v>
      </c>
      <c r="I46" s="3"/>
      <c r="J46" s="49"/>
      <c r="K46" s="49"/>
      <c r="L46" s="49"/>
    </row>
    <row r="47" spans="1:12" x14ac:dyDescent="0.25">
      <c r="A47" s="46">
        <f>IF(ROW()-ROW('Погашение (варианты)'!$A$20)&gt;$B$8,0,ROW()-ROW('Погашение (варианты)'!$A$20))</f>
        <v>27</v>
      </c>
      <c r="B47" s="47">
        <f ca="1">$B$9+SUM($D$20:E46)</f>
        <v>-24968.319758431055</v>
      </c>
      <c r="C47" s="47">
        <f t="shared" ca="1" si="3"/>
        <v>869.89549526180315</v>
      </c>
      <c r="D47" s="48">
        <f t="shared" ca="1" si="2"/>
        <v>0</v>
      </c>
      <c r="E47" s="47">
        <f t="shared" ca="1" si="4"/>
        <v>620.21229767749264</v>
      </c>
      <c r="F47" s="47">
        <f t="shared" ca="1" si="1"/>
        <v>249.68319758431056</v>
      </c>
      <c r="G47" s="47">
        <f ca="1">SUM($D$21:E47)</f>
        <v>75651.892539246444</v>
      </c>
      <c r="H47" s="47">
        <f ca="1">'Погашение (варианты)'!$B47+'Погашение (варианты)'!$E47+D47</f>
        <v>-24348.107460753563</v>
      </c>
      <c r="I47" s="3"/>
      <c r="J47" s="49"/>
      <c r="K47" s="49"/>
      <c r="L47" s="49"/>
    </row>
    <row r="48" spans="1:12" x14ac:dyDescent="0.25">
      <c r="A48" s="46">
        <f>IF(ROW()-ROW('Погашение (варианты)'!$A$20)&gt;$B$8,0,ROW()-ROW('Погашение (варианты)'!$A$20))</f>
        <v>28</v>
      </c>
      <c r="B48" s="47">
        <f ca="1">$B$9+SUM($D$20:E47)</f>
        <v>-24348.107460753556</v>
      </c>
      <c r="C48" s="47">
        <f t="shared" ca="1" si="3"/>
        <v>869.89549526180315</v>
      </c>
      <c r="D48" s="48">
        <f t="shared" ca="1" si="2"/>
        <v>0</v>
      </c>
      <c r="E48" s="47">
        <f t="shared" ca="1" si="4"/>
        <v>626.41442065426759</v>
      </c>
      <c r="F48" s="47">
        <f t="shared" ca="1" si="1"/>
        <v>243.48107460753556</v>
      </c>
      <c r="G48" s="47">
        <f ca="1">SUM($D$21:E48)</f>
        <v>76278.306959900714</v>
      </c>
      <c r="H48" s="47">
        <f ca="1">'Погашение (варианты)'!$B48+'Погашение (варианты)'!$E48+D48</f>
        <v>-23721.69304009929</v>
      </c>
      <c r="I48" s="3"/>
      <c r="J48" s="49"/>
      <c r="K48" s="49"/>
      <c r="L48" s="49"/>
    </row>
    <row r="49" spans="1:12" x14ac:dyDescent="0.25">
      <c r="A49" s="46">
        <f>IF(ROW()-ROW('Погашение (варианты)'!$A$20)&gt;$B$8,0,ROW()-ROW('Погашение (варианты)'!$A$20))</f>
        <v>29</v>
      </c>
      <c r="B49" s="47">
        <f ca="1">$B$9+SUM($D$20:E48)</f>
        <v>-23721.693040099286</v>
      </c>
      <c r="C49" s="47">
        <f t="shared" ca="1" si="3"/>
        <v>869.89549526180315</v>
      </c>
      <c r="D49" s="48">
        <f t="shared" ca="1" si="2"/>
        <v>0</v>
      </c>
      <c r="E49" s="47">
        <f t="shared" ca="1" si="4"/>
        <v>632.6785648608103</v>
      </c>
      <c r="F49" s="47">
        <f t="shared" ca="1" si="1"/>
        <v>237.21693040099285</v>
      </c>
      <c r="G49" s="47">
        <f ca="1">SUM($D$21:E49)</f>
        <v>76910.98552476152</v>
      </c>
      <c r="H49" s="47">
        <f ca="1">'Погашение (варианты)'!$B49+'Погашение (варианты)'!$E49+D49</f>
        <v>-23089.014475238477</v>
      </c>
      <c r="I49" s="3"/>
      <c r="J49" s="49"/>
      <c r="K49" s="49"/>
      <c r="L49" s="49"/>
    </row>
    <row r="50" spans="1:12" x14ac:dyDescent="0.25">
      <c r="A50" s="46">
        <f>IF(ROW()-ROW('Погашение (варианты)'!$A$20)&gt;$B$8,0,ROW()-ROW('Погашение (варианты)'!$A$20))</f>
        <v>30</v>
      </c>
      <c r="B50" s="47">
        <f ca="1">$B$9+SUM($D$20:E49)</f>
        <v>-23089.01447523848</v>
      </c>
      <c r="C50" s="47">
        <f t="shared" ca="1" si="3"/>
        <v>869.89549526180292</v>
      </c>
      <c r="D50" s="48">
        <f t="shared" ca="1" si="2"/>
        <v>0</v>
      </c>
      <c r="E50" s="47">
        <f t="shared" ca="1" si="4"/>
        <v>639.00535050941812</v>
      </c>
      <c r="F50" s="47">
        <f t="shared" ca="1" si="1"/>
        <v>230.8901447523848</v>
      </c>
      <c r="G50" s="47">
        <f ca="1">SUM($D$21:E50)</f>
        <v>77549.990875270931</v>
      </c>
      <c r="H50" s="47">
        <f ca="1">'Погашение (варианты)'!$B50+'Погашение (варианты)'!$E50+D50</f>
        <v>-22450.009124729062</v>
      </c>
      <c r="I50" s="3"/>
      <c r="J50" s="49"/>
      <c r="K50" s="49"/>
      <c r="L50" s="49"/>
    </row>
    <row r="51" spans="1:12" x14ac:dyDescent="0.25">
      <c r="A51" s="46">
        <f>IF(ROW()-ROW('Погашение (варианты)'!$A$20)&gt;$B$8,0,ROW()-ROW('Погашение (варианты)'!$A$20))</f>
        <v>31</v>
      </c>
      <c r="B51" s="47">
        <f ca="1">$B$9+SUM($D$20:E50)</f>
        <v>-22450.009124729069</v>
      </c>
      <c r="C51" s="47">
        <f t="shared" ca="1" si="3"/>
        <v>869.89549526180315</v>
      </c>
      <c r="D51" s="48">
        <f t="shared" ca="1" si="2"/>
        <v>0</v>
      </c>
      <c r="E51" s="47">
        <f t="shared" ca="1" si="4"/>
        <v>645.39540401451245</v>
      </c>
      <c r="F51" s="47">
        <f t="shared" ca="1" si="1"/>
        <v>224.5000912472907</v>
      </c>
      <c r="G51" s="47">
        <f ca="1">SUM($D$21:E51)</f>
        <v>78195.386279285449</v>
      </c>
      <c r="H51" s="47">
        <f ca="1">'Погашение (варианты)'!$B51+'Погашение (варианты)'!$E51+D51</f>
        <v>-21804.613720714558</v>
      </c>
      <c r="I51" s="3"/>
      <c r="J51" s="49"/>
      <c r="K51" s="49"/>
      <c r="L51" s="49"/>
    </row>
    <row r="52" spans="1:12" x14ac:dyDescent="0.25">
      <c r="A52" s="46">
        <f>IF(ROW()-ROW('Погашение (варианты)'!$A$20)&gt;$B$8,0,ROW()-ROW('Погашение (варианты)'!$A$20))</f>
        <v>32</v>
      </c>
      <c r="B52" s="47">
        <f ca="1">$B$9+SUM($D$20:E51)</f>
        <v>-21804.613720714551</v>
      </c>
      <c r="C52" s="47">
        <f t="shared" ca="1" si="3"/>
        <v>869.89549526180326</v>
      </c>
      <c r="D52" s="48">
        <f t="shared" ca="1" si="2"/>
        <v>0</v>
      </c>
      <c r="E52" s="47">
        <f t="shared" ca="1" si="4"/>
        <v>651.84935805465773</v>
      </c>
      <c r="F52" s="47">
        <f t="shared" ca="1" si="1"/>
        <v>218.04613720714551</v>
      </c>
      <c r="G52" s="47">
        <f ca="1">SUM($D$21:E52)</f>
        <v>78847.235637340113</v>
      </c>
      <c r="H52" s="47">
        <f ca="1">'Погашение (варианты)'!$B52+'Погашение (варианты)'!$E52+D52</f>
        <v>-21152.764362659895</v>
      </c>
      <c r="I52" s="3"/>
      <c r="J52" s="49"/>
      <c r="K52" s="49"/>
      <c r="L52" s="49"/>
    </row>
    <row r="53" spans="1:12" x14ac:dyDescent="0.25">
      <c r="A53" s="46">
        <f>IF(ROW()-ROW('Погашение (варианты)'!$A$20)&gt;$B$8,0,ROW()-ROW('Погашение (варианты)'!$A$20))</f>
        <v>33</v>
      </c>
      <c r="B53" s="47">
        <f ca="1">$B$9+SUM($D$20:E52)</f>
        <v>-21152.764362659887</v>
      </c>
      <c r="C53" s="47">
        <f t="shared" ca="1" si="3"/>
        <v>869.89549526180303</v>
      </c>
      <c r="D53" s="48">
        <f t="shared" ca="1" si="2"/>
        <v>0</v>
      </c>
      <c r="E53" s="47">
        <f t="shared" ca="1" si="4"/>
        <v>658.36785163520415</v>
      </c>
      <c r="F53" s="47">
        <f t="shared" ca="1" si="1"/>
        <v>211.52764362659889</v>
      </c>
      <c r="G53" s="47">
        <f ca="1">SUM($D$21:E53)</f>
        <v>79505.603488975321</v>
      </c>
      <c r="H53" s="47">
        <f ca="1">'Погашение (варианты)'!$B53+'Погашение (варианты)'!$E53+D53</f>
        <v>-20494.396511024683</v>
      </c>
      <c r="I53" s="3"/>
      <c r="J53" s="49"/>
      <c r="K53" s="49"/>
      <c r="L53" s="49"/>
    </row>
    <row r="54" spans="1:12" x14ac:dyDescent="0.25">
      <c r="A54" s="46">
        <f>IF(ROW()-ROW('Погашение (варианты)'!$A$20)&gt;$B$8,0,ROW()-ROW('Погашение (варианты)'!$A$20))</f>
        <v>34</v>
      </c>
      <c r="B54" s="47">
        <f ca="1">$B$9+SUM($D$20:E53)</f>
        <v>-20494.396511024679</v>
      </c>
      <c r="C54" s="47">
        <f t="shared" ca="1" si="3"/>
        <v>869.89549526180292</v>
      </c>
      <c r="D54" s="48">
        <f t="shared" ca="1" si="2"/>
        <v>0</v>
      </c>
      <c r="E54" s="47">
        <f t="shared" ca="1" si="4"/>
        <v>664.95153015155609</v>
      </c>
      <c r="F54" s="47">
        <f t="shared" ca="1" si="1"/>
        <v>204.94396511024681</v>
      </c>
      <c r="G54" s="47">
        <f ca="1">SUM($D$21:E54)</f>
        <v>80170.55501912687</v>
      </c>
      <c r="H54" s="47">
        <f ca="1">'Погашение (варианты)'!$B54+'Погашение (варианты)'!$E54+D54</f>
        <v>-19829.444980873122</v>
      </c>
      <c r="I54" s="3"/>
      <c r="J54" s="49"/>
      <c r="K54" s="49"/>
      <c r="L54" s="49"/>
    </row>
    <row r="55" spans="1:12" x14ac:dyDescent="0.25">
      <c r="A55" s="46">
        <f>IF(ROW()-ROW('Погашение (варианты)'!$A$20)&gt;$B$8,0,ROW()-ROW('Погашение (варианты)'!$A$20))</f>
        <v>35</v>
      </c>
      <c r="B55" s="47">
        <f ca="1">$B$9+SUM($D$20:E54)</f>
        <v>-19829.44498087313</v>
      </c>
      <c r="C55" s="47">
        <f t="shared" ca="1" si="3"/>
        <v>869.89549526180258</v>
      </c>
      <c r="D55" s="48">
        <f t="shared" ca="1" si="2"/>
        <v>0</v>
      </c>
      <c r="E55" s="47">
        <f t="shared" ca="1" si="4"/>
        <v>671.60104545307127</v>
      </c>
      <c r="F55" s="47">
        <f t="shared" ca="1" si="1"/>
        <v>198.29444980873131</v>
      </c>
      <c r="G55" s="47">
        <f ca="1">SUM($D$21:E55)</f>
        <v>80842.156064579947</v>
      </c>
      <c r="H55" s="47">
        <f ca="1">'Погашение (варианты)'!$B55+'Погашение (варианты)'!$E55+D55</f>
        <v>-19157.84393542006</v>
      </c>
      <c r="I55" s="3"/>
      <c r="J55" s="49"/>
      <c r="K55" s="49"/>
      <c r="L55" s="49"/>
    </row>
    <row r="56" spans="1:12" x14ac:dyDescent="0.25">
      <c r="A56" s="46">
        <f>IF(ROW()-ROW('Погашение (варианты)'!$A$20)&gt;$B$8,0,ROW()-ROW('Погашение (варианты)'!$A$20))</f>
        <v>36</v>
      </c>
      <c r="B56" s="47">
        <f ca="1">$B$9+SUM($D$20:E55)</f>
        <v>-19157.843935420053</v>
      </c>
      <c r="C56" s="47">
        <f t="shared" ca="1" si="3"/>
        <v>869.89549526180303</v>
      </c>
      <c r="D56" s="48">
        <f t="shared" ca="1" si="2"/>
        <v>0</v>
      </c>
      <c r="E56" s="47">
        <f t="shared" ca="1" si="4"/>
        <v>678.31705590760248</v>
      </c>
      <c r="F56" s="47">
        <f t="shared" ca="1" si="1"/>
        <v>191.57843935420053</v>
      </c>
      <c r="G56" s="47">
        <f ca="1">SUM($D$21:E56)</f>
        <v>81520.473120487557</v>
      </c>
      <c r="H56" s="47">
        <f ca="1">'Погашение (варианты)'!$B56+'Погашение (варианты)'!$E56+D56</f>
        <v>-18479.52687951245</v>
      </c>
      <c r="I56" s="3"/>
      <c r="J56" s="49"/>
      <c r="K56" s="49"/>
      <c r="L56" s="49"/>
    </row>
    <row r="57" spans="1:12" x14ac:dyDescent="0.25">
      <c r="A57" s="46">
        <f>IF(ROW()-ROW('Погашение (варианты)'!$A$20)&gt;$B$8,0,ROW()-ROW('Погашение (варианты)'!$A$20))</f>
        <v>37</v>
      </c>
      <c r="B57" s="47">
        <f ca="1">$B$9+SUM($D$20:E56)</f>
        <v>-18479.526879512443</v>
      </c>
      <c r="C57" s="47">
        <f t="shared" ca="1" si="3"/>
        <v>869.89549526180269</v>
      </c>
      <c r="D57" s="48">
        <f t="shared" ca="1" si="2"/>
        <v>0</v>
      </c>
      <c r="E57" s="47">
        <f t="shared" ca="1" si="4"/>
        <v>685.10022646667824</v>
      </c>
      <c r="F57" s="47">
        <f t="shared" ca="1" si="1"/>
        <v>184.79526879512443</v>
      </c>
      <c r="G57" s="47">
        <f ca="1">SUM($D$21:E57)</f>
        <v>82205.573346954232</v>
      </c>
      <c r="H57" s="47">
        <f ca="1">'Погашение (варианты)'!$B57+'Погашение (варианты)'!$E57+D57</f>
        <v>-17794.426653045764</v>
      </c>
      <c r="I57" s="3"/>
      <c r="J57" s="49"/>
      <c r="K57" s="49"/>
      <c r="L57" s="49"/>
    </row>
    <row r="58" spans="1:12" x14ac:dyDescent="0.25">
      <c r="A58" s="46">
        <f>IF(ROW()-ROW('Погашение (варианты)'!$A$20)&gt;$B$8,0,ROW()-ROW('Погашение (варианты)'!$A$20))</f>
        <v>38</v>
      </c>
      <c r="B58" s="47">
        <f ca="1">$B$9+SUM($D$20:E57)</f>
        <v>-17794.426653045768</v>
      </c>
      <c r="C58" s="47">
        <f t="shared" ca="1" si="3"/>
        <v>869.89549526180247</v>
      </c>
      <c r="D58" s="48">
        <f t="shared" ca="1" si="2"/>
        <v>0</v>
      </c>
      <c r="E58" s="47">
        <f t="shared" ca="1" si="4"/>
        <v>691.95122873134483</v>
      </c>
      <c r="F58" s="47">
        <f t="shared" ca="1" si="1"/>
        <v>177.9442665304577</v>
      </c>
      <c r="G58" s="47">
        <f ca="1">SUM($D$21:E58)</f>
        <v>82897.524575685573</v>
      </c>
      <c r="H58" s="47">
        <f ca="1">'Погашение (варианты)'!$B58+'Погашение (варианты)'!$E58+D58</f>
        <v>-17102.475424314423</v>
      </c>
      <c r="I58" s="3"/>
      <c r="J58" s="49"/>
      <c r="K58" s="49"/>
      <c r="L58" s="49"/>
    </row>
    <row r="59" spans="1:12" x14ac:dyDescent="0.25">
      <c r="A59" s="46">
        <f>IF(ROW()-ROW('Погашение (варианты)'!$A$20)&gt;$B$8,0,ROW()-ROW('Погашение (варианты)'!$A$20))</f>
        <v>39</v>
      </c>
      <c r="B59" s="47">
        <f ca="1">$B$9+SUM($D$20:E58)</f>
        <v>-17102.475424314427</v>
      </c>
      <c r="C59" s="47">
        <f t="shared" ca="1" si="3"/>
        <v>869.89549526180247</v>
      </c>
      <c r="D59" s="48">
        <f t="shared" ca="1" si="2"/>
        <v>0</v>
      </c>
      <c r="E59" s="47">
        <f t="shared" ca="1" si="4"/>
        <v>698.87074101865824</v>
      </c>
      <c r="F59" s="47">
        <f t="shared" ca="1" si="1"/>
        <v>171.02475424314429</v>
      </c>
      <c r="G59" s="47">
        <f ca="1">SUM($D$21:E59)</f>
        <v>83596.395316704235</v>
      </c>
      <c r="H59" s="47">
        <f ca="1">'Погашение (варианты)'!$B59+'Погашение (варианты)'!$E59+D59</f>
        <v>-16403.604683295769</v>
      </c>
      <c r="I59" s="3"/>
      <c r="J59" s="49"/>
      <c r="K59" s="49"/>
      <c r="L59" s="49"/>
    </row>
    <row r="60" spans="1:12" x14ac:dyDescent="0.25">
      <c r="A60" s="46">
        <f>IF(ROW()-ROW('Погашение (варианты)'!$A$20)&gt;$B$8,0,ROW()-ROW('Погашение (варианты)'!$A$20))</f>
        <v>40</v>
      </c>
      <c r="B60" s="47">
        <f ca="1">$B$9+SUM($D$20:E59)</f>
        <v>-16403.604683295765</v>
      </c>
      <c r="C60" s="47">
        <f t="shared" ca="1" si="3"/>
        <v>869.89549526180269</v>
      </c>
      <c r="D60" s="48">
        <f t="shared" ca="1" si="2"/>
        <v>0</v>
      </c>
      <c r="E60" s="47">
        <f t="shared" ca="1" si="4"/>
        <v>705.8594484288451</v>
      </c>
      <c r="F60" s="47">
        <f t="shared" ca="1" si="1"/>
        <v>164.03604683295765</v>
      </c>
      <c r="G60" s="47">
        <f ca="1">SUM($D$21:E60)</f>
        <v>84302.254765133082</v>
      </c>
      <c r="H60" s="47">
        <f ca="1">'Погашение (варианты)'!$B60+'Погашение (варианты)'!$E60+D60</f>
        <v>-15697.745234866921</v>
      </c>
      <c r="I60" s="3"/>
      <c r="J60" s="49"/>
      <c r="K60" s="49"/>
      <c r="L60" s="49"/>
    </row>
    <row r="61" spans="1:12" x14ac:dyDescent="0.25">
      <c r="A61" s="46">
        <f>IF(ROW()-ROW('Погашение (варианты)'!$A$20)&gt;$B$8,0,ROW()-ROW('Погашение (варианты)'!$A$20))</f>
        <v>41</v>
      </c>
      <c r="B61" s="47">
        <f ca="1">$B$9+SUM($D$20:E60)</f>
        <v>-15697.745234866918</v>
      </c>
      <c r="C61" s="47">
        <f t="shared" ca="1" si="3"/>
        <v>869.89549526180258</v>
      </c>
      <c r="D61" s="48">
        <f t="shared" ca="1" si="2"/>
        <v>0</v>
      </c>
      <c r="E61" s="47">
        <f t="shared" ca="1" si="4"/>
        <v>712.91804291313338</v>
      </c>
      <c r="F61" s="47">
        <f t="shared" ca="1" si="1"/>
        <v>156.97745234866917</v>
      </c>
      <c r="G61" s="47">
        <f ca="1">SUM($D$21:E61)</f>
        <v>85015.17280804622</v>
      </c>
      <c r="H61" s="47">
        <f ca="1">'Погашение (варианты)'!$B61+'Погашение (варианты)'!$E61+D61</f>
        <v>-14984.827191953784</v>
      </c>
      <c r="I61" s="3"/>
      <c r="J61" s="49"/>
      <c r="K61" s="49"/>
      <c r="L61" s="49"/>
    </row>
    <row r="62" spans="1:12" x14ac:dyDescent="0.25">
      <c r="A62" s="46">
        <f>IF(ROW()-ROW('Погашение (варианты)'!$A$20)&gt;$B$8,0,ROW()-ROW('Погашение (варианты)'!$A$20))</f>
        <v>42</v>
      </c>
      <c r="B62" s="47">
        <f ca="1">$B$9+SUM($D$20:E61)</f>
        <v>-14984.82719195378</v>
      </c>
      <c r="C62" s="47">
        <f t="shared" ca="1" si="3"/>
        <v>869.89549526180247</v>
      </c>
      <c r="D62" s="48">
        <f t="shared" ca="1" si="2"/>
        <v>0</v>
      </c>
      <c r="E62" s="47">
        <f t="shared" ca="1" si="4"/>
        <v>720.04722334226472</v>
      </c>
      <c r="F62" s="47">
        <f t="shared" ca="1" si="1"/>
        <v>149.84827191953781</v>
      </c>
      <c r="G62" s="47">
        <f ca="1">SUM($D$21:E62)</f>
        <v>85735.220031388482</v>
      </c>
      <c r="H62" s="47">
        <f ca="1">'Погашение (варианты)'!$B62+'Погашение (варианты)'!$E62+D62</f>
        <v>-14264.779968611516</v>
      </c>
      <c r="I62" s="3"/>
      <c r="J62" s="49"/>
      <c r="K62" s="49"/>
      <c r="L62" s="49"/>
    </row>
    <row r="63" spans="1:12" x14ac:dyDescent="0.25">
      <c r="A63" s="46">
        <f>IF(ROW()-ROW('Погашение (варианты)'!$A$20)&gt;$B$8,0,ROW()-ROW('Погашение (варианты)'!$A$20))</f>
        <v>43</v>
      </c>
      <c r="B63" s="47">
        <f ca="1">$B$9+SUM($D$20:E62)</f>
        <v>-14264.779968611518</v>
      </c>
      <c r="C63" s="47">
        <f t="shared" ca="1" si="3"/>
        <v>869.89549526180235</v>
      </c>
      <c r="D63" s="48">
        <f t="shared" ca="1" si="2"/>
        <v>0</v>
      </c>
      <c r="E63" s="47">
        <f t="shared" ca="1" si="4"/>
        <v>727.2476955756872</v>
      </c>
      <c r="F63" s="47">
        <f t="shared" ca="1" si="1"/>
        <v>142.64779968611518</v>
      </c>
      <c r="G63" s="47">
        <f ca="1">SUM($D$21:E63)</f>
        <v>86462.467726964169</v>
      </c>
      <c r="H63" s="47">
        <f ca="1">'Погашение (варианты)'!$B63+'Погашение (варианты)'!$E63+D63</f>
        <v>-13537.532273035831</v>
      </c>
      <c r="I63" s="3"/>
      <c r="J63" s="49"/>
      <c r="K63" s="49"/>
      <c r="L63" s="49"/>
    </row>
    <row r="64" spans="1:12" x14ac:dyDescent="0.25">
      <c r="A64" s="46">
        <f>IF(ROW()-ROW('Погашение (варианты)'!$A$20)&gt;$B$8,0,ROW()-ROW('Погашение (варианты)'!$A$20))</f>
        <v>44</v>
      </c>
      <c r="B64" s="47">
        <f ca="1">$B$9+SUM($D$20:E63)</f>
        <v>-13537.532273035831</v>
      </c>
      <c r="C64" s="47">
        <f t="shared" ca="1" si="3"/>
        <v>869.89549526180235</v>
      </c>
      <c r="D64" s="48">
        <f t="shared" ca="1" si="2"/>
        <v>0</v>
      </c>
      <c r="E64" s="47">
        <f t="shared" ca="1" si="4"/>
        <v>734.52017253144402</v>
      </c>
      <c r="F64" s="47">
        <f t="shared" ca="1" si="1"/>
        <v>135.37532273035831</v>
      </c>
      <c r="G64" s="47">
        <f ca="1">SUM($D$21:E64)</f>
        <v>87196.987899495609</v>
      </c>
      <c r="H64" s="47">
        <f ca="1">'Погашение (варианты)'!$B64+'Погашение (варианты)'!$E64+D64</f>
        <v>-12803.012100504387</v>
      </c>
      <c r="I64" s="3"/>
      <c r="J64" s="49"/>
      <c r="K64" s="49"/>
      <c r="L64" s="49"/>
    </row>
    <row r="65" spans="1:12" x14ac:dyDescent="0.25">
      <c r="A65" s="46">
        <f>IF(ROW()-ROW('Погашение (варианты)'!$A$20)&gt;$B$8,0,ROW()-ROW('Погашение (варианты)'!$A$20))</f>
        <v>45</v>
      </c>
      <c r="B65" s="47">
        <f ca="1">$B$9+SUM($D$20:E64)</f>
        <v>-12803.012100504391</v>
      </c>
      <c r="C65" s="47">
        <f t="shared" ca="1" si="3"/>
        <v>869.89549526180247</v>
      </c>
      <c r="D65" s="48">
        <f t="shared" ca="1" si="2"/>
        <v>0</v>
      </c>
      <c r="E65" s="47">
        <f t="shared" ca="1" si="4"/>
        <v>741.86537425675851</v>
      </c>
      <c r="F65" s="47">
        <f t="shared" ca="1" si="1"/>
        <v>128.03012100504392</v>
      </c>
      <c r="G65" s="47">
        <f ca="1">SUM($D$21:E65)</f>
        <v>87938.853273752364</v>
      </c>
      <c r="H65" s="47">
        <f ca="1">'Погашение (варианты)'!$B65+'Погашение (варианты)'!$E65+D65</f>
        <v>-12061.146726247633</v>
      </c>
      <c r="I65" s="3"/>
      <c r="J65" s="49"/>
      <c r="K65" s="49"/>
      <c r="L65" s="49"/>
    </row>
    <row r="66" spans="1:12" x14ac:dyDescent="0.25">
      <c r="A66" s="46">
        <f>IF(ROW()-ROW('Погашение (варианты)'!$A$20)&gt;$B$8,0,ROW()-ROW('Погашение (варианты)'!$A$20))</f>
        <v>46</v>
      </c>
      <c r="B66" s="47">
        <f ca="1">$B$9+SUM($D$20:E65)</f>
        <v>-12061.146726247636</v>
      </c>
      <c r="C66" s="47">
        <f t="shared" ca="1" si="3"/>
        <v>869.89549526180292</v>
      </c>
      <c r="D66" s="48">
        <f t="shared" ca="1" si="2"/>
        <v>0</v>
      </c>
      <c r="E66" s="47">
        <f t="shared" ca="1" si="4"/>
        <v>749.28402799932655</v>
      </c>
      <c r="F66" s="47">
        <f t="shared" ca="1" si="1"/>
        <v>120.61146726247637</v>
      </c>
      <c r="G66" s="47">
        <f ca="1">SUM($D$21:E66)</f>
        <v>88688.137301751689</v>
      </c>
      <c r="H66" s="47">
        <f ca="1">'Погашение (варианты)'!$B66+'Погашение (варианты)'!$E66+D66</f>
        <v>-11311.862698248309</v>
      </c>
      <c r="I66" s="3"/>
      <c r="J66" s="49"/>
      <c r="K66" s="49"/>
      <c r="L66" s="49"/>
    </row>
    <row r="67" spans="1:12" x14ac:dyDescent="0.25">
      <c r="A67" s="46">
        <f>IF(ROW()-ROW('Погашение (варианты)'!$A$20)&gt;$B$8,0,ROW()-ROW('Погашение (варианты)'!$A$20))</f>
        <v>47</v>
      </c>
      <c r="B67" s="47">
        <f ca="1">$B$9+SUM($D$20:E66)</f>
        <v>-11311.862698248311</v>
      </c>
      <c r="C67" s="47">
        <f t="shared" ca="1" si="3"/>
        <v>869.89549526180292</v>
      </c>
      <c r="D67" s="48">
        <f t="shared" ca="1" si="2"/>
        <v>0</v>
      </c>
      <c r="E67" s="47">
        <f t="shared" ca="1" si="4"/>
        <v>756.77686827931984</v>
      </c>
      <c r="F67" s="47">
        <f t="shared" ca="1" si="1"/>
        <v>113.11862698248311</v>
      </c>
      <c r="G67" s="47">
        <f ca="1">SUM($D$21:E67)</f>
        <v>89444.914170031014</v>
      </c>
      <c r="H67" s="47">
        <f ca="1">'Погашение (варианты)'!$B67+'Погашение (варианты)'!$E67+D67</f>
        <v>-10555.085829968992</v>
      </c>
      <c r="I67" s="3"/>
      <c r="J67" s="49"/>
      <c r="K67" s="49"/>
      <c r="L67" s="49"/>
    </row>
    <row r="68" spans="1:12" x14ac:dyDescent="0.25">
      <c r="A68" s="46">
        <f>IF(ROW()-ROW('Погашение (варианты)'!$A$20)&gt;$B$8,0,ROW()-ROW('Погашение (варианты)'!$A$20))</f>
        <v>48</v>
      </c>
      <c r="B68" s="47">
        <f ca="1">$B$9+SUM($D$20:E67)</f>
        <v>-10555.085829968986</v>
      </c>
      <c r="C68" s="47">
        <f t="shared" ca="1" si="3"/>
        <v>869.89549526180315</v>
      </c>
      <c r="D68" s="48">
        <f t="shared" ca="1" si="2"/>
        <v>0</v>
      </c>
      <c r="E68" s="47">
        <f t="shared" ca="1" si="4"/>
        <v>764.34463696211333</v>
      </c>
      <c r="F68" s="47">
        <f t="shared" ca="1" si="1"/>
        <v>105.55085829968986</v>
      </c>
      <c r="G68" s="47">
        <f ca="1">SUM($D$21:E68)</f>
        <v>90209.258806993123</v>
      </c>
      <c r="H68" s="47">
        <f ca="1">'Погашение (варианты)'!$B68+'Погашение (варианты)'!$E68+D68</f>
        <v>-9790.7411930068738</v>
      </c>
      <c r="I68" s="3"/>
      <c r="J68" s="49"/>
      <c r="K68" s="49"/>
      <c r="L68" s="49"/>
    </row>
    <row r="69" spans="1:12" x14ac:dyDescent="0.25">
      <c r="A69" s="46">
        <f>IF(ROW()-ROW('Погашение (варианты)'!$A$20)&gt;$B$8,0,ROW()-ROW('Погашение (варианты)'!$A$20))</f>
        <v>49</v>
      </c>
      <c r="B69" s="47">
        <f ca="1">$B$9+SUM($D$20:E68)</f>
        <v>-9790.7411930068774</v>
      </c>
      <c r="C69" s="47">
        <f t="shared" ca="1" si="3"/>
        <v>869.89549526180269</v>
      </c>
      <c r="D69" s="48">
        <f t="shared" ca="1" si="2"/>
        <v>0</v>
      </c>
      <c r="E69" s="47">
        <f t="shared" ca="1" si="4"/>
        <v>771.98808333173395</v>
      </c>
      <c r="F69" s="47">
        <f t="shared" ca="1" si="1"/>
        <v>97.907411930068776</v>
      </c>
      <c r="G69" s="47">
        <f ca="1">SUM($D$21:E69)</f>
        <v>90981.246890324852</v>
      </c>
      <c r="H69" s="47">
        <f ca="1">'Погашение (варианты)'!$B69+'Погашение (варианты)'!$E69+D69</f>
        <v>-9018.7531096751427</v>
      </c>
      <c r="I69" s="3"/>
      <c r="J69" s="49"/>
      <c r="K69" s="49"/>
      <c r="L69" s="49"/>
    </row>
    <row r="70" spans="1:12" x14ac:dyDescent="0.25">
      <c r="A70" s="46">
        <f>IF(ROW()-ROW('Погашение (варианты)'!$A$20)&gt;$B$8,0,ROW()-ROW('Погашение (варианты)'!$A$20))</f>
        <v>50</v>
      </c>
      <c r="B70" s="47">
        <f ca="1">$B$9+SUM($D$20:E69)</f>
        <v>-9018.7531096751482</v>
      </c>
      <c r="C70" s="47">
        <f t="shared" ca="1" si="3"/>
        <v>869.89549526180303</v>
      </c>
      <c r="D70" s="48">
        <f t="shared" ca="1" si="2"/>
        <v>0</v>
      </c>
      <c r="E70" s="47">
        <f t="shared" ca="1" si="4"/>
        <v>779.70796416505152</v>
      </c>
      <c r="F70" s="47">
        <f t="shared" ca="1" si="1"/>
        <v>90.187531096751485</v>
      </c>
      <c r="G70" s="47">
        <f ca="1">SUM($D$21:E70)</f>
        <v>91760.954854489901</v>
      </c>
      <c r="H70" s="47">
        <f ca="1">'Погашение (варианты)'!$B70+'Погашение (варианты)'!$E70+D70</f>
        <v>-8239.0451455100974</v>
      </c>
      <c r="I70" s="3"/>
      <c r="J70" s="49"/>
      <c r="K70" s="49"/>
      <c r="L70" s="49"/>
    </row>
    <row r="71" spans="1:12" x14ac:dyDescent="0.25">
      <c r="A71" s="46">
        <f>IF(ROW()-ROW('Погашение (варианты)'!$A$20)&gt;$B$8,0,ROW()-ROW('Погашение (варианты)'!$A$20))</f>
        <v>51</v>
      </c>
      <c r="B71" s="47">
        <f ca="1">$B$9+SUM($D$20:E70)</f>
        <v>-8239.0451455100992</v>
      </c>
      <c r="C71" s="47">
        <f t="shared" ca="1" si="3"/>
        <v>869.89549526180372</v>
      </c>
      <c r="D71" s="48">
        <f t="shared" ca="1" si="2"/>
        <v>0</v>
      </c>
      <c r="E71" s="47">
        <f t="shared" ca="1" si="4"/>
        <v>787.5050438067027</v>
      </c>
      <c r="F71" s="47">
        <f t="shared" ca="1" si="1"/>
        <v>82.390451455101001</v>
      </c>
      <c r="G71" s="47">
        <f ca="1">SUM($D$21:E71)</f>
        <v>92548.459898296598</v>
      </c>
      <c r="H71" s="47">
        <f ca="1">'Погашение (варианты)'!$B71+'Погашение (варианты)'!$E71+D71</f>
        <v>-7451.5401017033964</v>
      </c>
      <c r="I71" s="3"/>
      <c r="J71" s="49"/>
      <c r="K71" s="49"/>
      <c r="L71" s="49"/>
    </row>
    <row r="72" spans="1:12" x14ac:dyDescent="0.25">
      <c r="A72" s="46">
        <f>IF(ROW()-ROW('Погашение (варианты)'!$A$20)&gt;$B$8,0,ROW()-ROW('Погашение (варианты)'!$A$20))</f>
        <v>52</v>
      </c>
      <c r="B72" s="47">
        <f ca="1">$B$9+SUM($D$20:E71)</f>
        <v>-7451.5401017034019</v>
      </c>
      <c r="C72" s="47">
        <f t="shared" ca="1" si="3"/>
        <v>869.89549526180394</v>
      </c>
      <c r="D72" s="48">
        <f t="shared" ca="1" si="2"/>
        <v>0</v>
      </c>
      <c r="E72" s="47">
        <f t="shared" ca="1" si="4"/>
        <v>795.38009424476991</v>
      </c>
      <c r="F72" s="47">
        <f t="shared" ca="1" si="1"/>
        <v>74.515401017034023</v>
      </c>
      <c r="G72" s="47">
        <f ca="1">SUM($D$21:E72)</f>
        <v>93343.839992541369</v>
      </c>
      <c r="H72" s="47">
        <f ca="1">'Погашение (варианты)'!$B72+'Погашение (варианты)'!$E72+D72</f>
        <v>-6656.1600074586322</v>
      </c>
      <c r="I72" s="3"/>
      <c r="J72" s="49"/>
      <c r="K72" s="49"/>
      <c r="L72" s="49"/>
    </row>
    <row r="73" spans="1:12" x14ac:dyDescent="0.25">
      <c r="A73" s="46">
        <f>IF(ROW()-ROW('Погашение (варианты)'!$A$20)&gt;$B$8,0,ROW()-ROW('Погашение (варианты)'!$A$20))</f>
        <v>53</v>
      </c>
      <c r="B73" s="47">
        <f ca="1">$B$9+SUM($D$20:E72)</f>
        <v>-6656.1600074586313</v>
      </c>
      <c r="C73" s="47">
        <f t="shared" ca="1" si="3"/>
        <v>869.89549526180474</v>
      </c>
      <c r="D73" s="48">
        <f t="shared" ca="1" si="2"/>
        <v>0</v>
      </c>
      <c r="E73" s="47">
        <f t="shared" ca="1" si="4"/>
        <v>803.33389518721845</v>
      </c>
      <c r="F73" s="47">
        <f t="shared" ca="1" si="1"/>
        <v>66.561600074586309</v>
      </c>
      <c r="G73" s="47">
        <f ca="1">SUM($D$21:E73)</f>
        <v>94147.173887728582</v>
      </c>
      <c r="H73" s="47">
        <f ca="1">'Погашение (варианты)'!$B73+'Погашение (варианты)'!$E73+D73</f>
        <v>-5852.826112271413</v>
      </c>
      <c r="I73" s="3"/>
      <c r="J73" s="49"/>
      <c r="K73" s="49"/>
      <c r="L73" s="49"/>
    </row>
    <row r="74" spans="1:12" x14ac:dyDescent="0.25">
      <c r="A74" s="46">
        <f>IF(ROW()-ROW('Погашение (варианты)'!$A$20)&gt;$B$8,0,ROW()-ROW('Погашение (варианты)'!$A$20))</f>
        <v>54</v>
      </c>
      <c r="B74" s="47">
        <f ca="1">$B$9+SUM($D$20:E73)</f>
        <v>-5852.8261122714175</v>
      </c>
      <c r="C74" s="47">
        <f t="shared" ca="1" si="3"/>
        <v>869.89549526180474</v>
      </c>
      <c r="D74" s="48">
        <f t="shared" ca="1" si="2"/>
        <v>0</v>
      </c>
      <c r="E74" s="47">
        <f t="shared" ca="1" si="4"/>
        <v>811.36723413909056</v>
      </c>
      <c r="F74" s="47">
        <f t="shared" ca="1" si="1"/>
        <v>58.528261122714177</v>
      </c>
      <c r="G74" s="47">
        <f ca="1">SUM($D$21:E74)</f>
        <v>94958.541121867675</v>
      </c>
      <c r="H74" s="47">
        <f ca="1">'Погашение (варианты)'!$B74+'Погашение (варианты)'!$E74+D74</f>
        <v>-5041.4588781323273</v>
      </c>
      <c r="I74" s="3"/>
      <c r="J74" s="49"/>
      <c r="K74" s="49"/>
      <c r="L74" s="49"/>
    </row>
    <row r="75" spans="1:12" x14ac:dyDescent="0.25">
      <c r="A75" s="46">
        <f>IF(ROW()-ROW('Погашение (варианты)'!$A$20)&gt;$B$8,0,ROW()-ROW('Погашение (варианты)'!$A$20))</f>
        <v>55</v>
      </c>
      <c r="B75" s="47">
        <f ca="1">$B$9+SUM($D$20:E74)</f>
        <v>-5041.4588781323255</v>
      </c>
      <c r="C75" s="47">
        <f t="shared" ca="1" si="3"/>
        <v>869.89549526180554</v>
      </c>
      <c r="D75" s="48">
        <f t="shared" ca="1" si="2"/>
        <v>0</v>
      </c>
      <c r="E75" s="47">
        <f t="shared" ca="1" si="4"/>
        <v>819.4809064804823</v>
      </c>
      <c r="F75" s="47">
        <f t="shared" ca="1" si="1"/>
        <v>50.414588781323253</v>
      </c>
      <c r="G75" s="47">
        <f ca="1">SUM($D$21:E75)</f>
        <v>95778.022028348161</v>
      </c>
      <c r="H75" s="47">
        <f ca="1">'Погашение (варианты)'!$B75+'Погашение (варианты)'!$E75+D75</f>
        <v>-4221.9779716518433</v>
      </c>
      <c r="I75" s="3"/>
      <c r="J75" s="49"/>
      <c r="K75" s="49"/>
      <c r="L75" s="49"/>
    </row>
    <row r="76" spans="1:12" x14ac:dyDescent="0.25">
      <c r="A76" s="46">
        <f>IF(ROW()-ROW('Погашение (варианты)'!$A$20)&gt;$B$8,0,ROW()-ROW('Погашение (варианты)'!$A$20))</f>
        <v>56</v>
      </c>
      <c r="B76" s="47">
        <f ca="1">$B$9+SUM($D$20:E75)</f>
        <v>-4221.9779716518387</v>
      </c>
      <c r="C76" s="47">
        <f t="shared" ca="1" si="3"/>
        <v>869.89549526180519</v>
      </c>
      <c r="D76" s="48">
        <f t="shared" ca="1" si="2"/>
        <v>0</v>
      </c>
      <c r="E76" s="47">
        <f t="shared" ca="1" si="4"/>
        <v>827.67571554528683</v>
      </c>
      <c r="F76" s="47">
        <f t="shared" ca="1" si="1"/>
        <v>42.219779716518389</v>
      </c>
      <c r="G76" s="47">
        <f ca="1">SUM($D$21:E76)</f>
        <v>96605.697743893441</v>
      </c>
      <c r="H76" s="47">
        <f ca="1">'Погашение (варианты)'!$B76+'Погашение (варианты)'!$E76+D76</f>
        <v>-3394.3022561065518</v>
      </c>
      <c r="I76" s="3"/>
      <c r="J76" s="49"/>
      <c r="K76" s="49"/>
      <c r="L76" s="49"/>
    </row>
    <row r="77" spans="1:12" x14ac:dyDescent="0.25">
      <c r="A77" s="46">
        <f>IF(ROW()-ROW('Погашение (варианты)'!$A$20)&gt;$B$8,0,ROW()-ROW('Погашение (варианты)'!$A$20))</f>
        <v>57</v>
      </c>
      <c r="B77" s="47">
        <f ca="1">$B$9+SUM($D$20:E76)</f>
        <v>-3394.3022561065591</v>
      </c>
      <c r="C77" s="47">
        <f t="shared" ca="1" si="3"/>
        <v>869.89549526180406</v>
      </c>
      <c r="D77" s="48">
        <f t="shared" ca="1" si="2"/>
        <v>0</v>
      </c>
      <c r="E77" s="47">
        <f t="shared" ca="1" si="4"/>
        <v>835.95247270073844</v>
      </c>
      <c r="F77" s="47">
        <f t="shared" ca="1" si="1"/>
        <v>33.94302256106559</v>
      </c>
      <c r="G77" s="47">
        <f ca="1">SUM($D$21:E77)</f>
        <v>97441.650216594178</v>
      </c>
      <c r="H77" s="47">
        <f ca="1">'Погашение (варианты)'!$B77+'Погашение (варианты)'!$E77+D77</f>
        <v>-2558.3497834058207</v>
      </c>
      <c r="I77" s="3"/>
      <c r="J77" s="49"/>
      <c r="K77" s="49"/>
      <c r="L77" s="49"/>
    </row>
    <row r="78" spans="1:12" x14ac:dyDescent="0.25">
      <c r="A78" s="46">
        <f>IF(ROW()-ROW('Погашение (варианты)'!$A$20)&gt;$B$8,0,ROW()-ROW('Погашение (варианты)'!$A$20))</f>
        <v>58</v>
      </c>
      <c r="B78" s="47">
        <f ca="1">$B$9+SUM($D$20:E77)</f>
        <v>-2558.3497834058217</v>
      </c>
      <c r="C78" s="47">
        <f t="shared" ca="1" si="3"/>
        <v>869.89549526180656</v>
      </c>
      <c r="D78" s="48">
        <f t="shared" ca="1" si="2"/>
        <v>0</v>
      </c>
      <c r="E78" s="47">
        <f t="shared" ca="1" si="4"/>
        <v>844.31199742774834</v>
      </c>
      <c r="F78" s="47">
        <f t="shared" ca="1" si="1"/>
        <v>25.583497834058218</v>
      </c>
      <c r="G78" s="47">
        <f ca="1">SUM($D$21:E78)</f>
        <v>98285.962214021929</v>
      </c>
      <c r="H78" s="47">
        <f ca="1">'Погашение (варианты)'!$B78+'Погашение (варианты)'!$E78+D78</f>
        <v>-1714.0377859780733</v>
      </c>
      <c r="I78" s="3"/>
      <c r="J78" s="49"/>
      <c r="K78" s="49"/>
      <c r="L78" s="49"/>
    </row>
    <row r="79" spans="1:12" x14ac:dyDescent="0.25">
      <c r="A79" s="46">
        <f>IF(ROW()-ROW('Погашение (варианты)'!$A$20)&gt;$B$8,0,ROW()-ROW('Погашение (варианты)'!$A$20))</f>
        <v>59</v>
      </c>
      <c r="B79" s="47">
        <f ca="1">$B$9+SUM($D$20:E78)</f>
        <v>-1714.037785978071</v>
      </c>
      <c r="C79" s="47">
        <f t="shared" ca="1" si="3"/>
        <v>869.89549526180713</v>
      </c>
      <c r="D79" s="48">
        <f t="shared" ca="1" si="2"/>
        <v>0</v>
      </c>
      <c r="E79" s="47">
        <f t="shared" ca="1" si="4"/>
        <v>852.75511740202637</v>
      </c>
      <c r="F79" s="47">
        <f t="shared" ca="1" si="1"/>
        <v>17.14037785978071</v>
      </c>
      <c r="G79" s="47">
        <f ca="1">SUM($D$21:E79)</f>
        <v>99138.717331423948</v>
      </c>
      <c r="H79" s="47">
        <f ca="1">'Погашение (варианты)'!$B79+'Погашение (варианты)'!$E79+D79</f>
        <v>-861.28266857604467</v>
      </c>
      <c r="I79" s="3"/>
      <c r="J79" s="49"/>
      <c r="K79" s="49"/>
      <c r="L79" s="49"/>
    </row>
    <row r="80" spans="1:12" x14ac:dyDescent="0.25">
      <c r="A80" s="46">
        <f>IF(ROW()-ROW('Погашение (варианты)'!$A$20)&gt;$B$8,0,ROW()-ROW('Погашение (варианты)'!$A$20))</f>
        <v>60</v>
      </c>
      <c r="B80" s="47">
        <f ca="1">$B$9+SUM($D$20:E79)</f>
        <v>-861.28266857605195</v>
      </c>
      <c r="C80" s="47">
        <f t="shared" ca="1" si="3"/>
        <v>869.89549526180497</v>
      </c>
      <c r="D80" s="48">
        <f t="shared" ca="1" si="2"/>
        <v>0</v>
      </c>
      <c r="E80" s="47">
        <f t="shared" ca="1" si="4"/>
        <v>861.28266857604444</v>
      </c>
      <c r="F80" s="47">
        <f t="shared" ca="1" si="1"/>
        <v>8.6128266857605205</v>
      </c>
      <c r="G80" s="47">
        <f ca="1">SUM($D$21:E80)</f>
        <v>99999.999999999985</v>
      </c>
      <c r="H80" s="47">
        <f ca="1">'Погашение (варианты)'!$B80+'Погашение (варианты)'!$E80+D80</f>
        <v>-7.503331289626658E-12</v>
      </c>
      <c r="I80" s="3"/>
      <c r="J80" s="49"/>
      <c r="K80" s="49"/>
      <c r="L80" s="49"/>
    </row>
    <row r="81" spans="1:8" x14ac:dyDescent="0.25">
      <c r="A81" s="44" t="s">
        <v>10</v>
      </c>
      <c r="B81" s="45"/>
      <c r="C81" s="51">
        <f ca="1">SUBTOTAL(109,'Погашение (варианты)'!C21:C80)</f>
        <v>70387.32532336624</v>
      </c>
      <c r="D81" s="51">
        <f ca="1">SUBTOTAL(109,'Погашение (варианты)'!D21:D80)</f>
        <v>50000</v>
      </c>
      <c r="E81" s="51">
        <f ca="1">SUBTOTAL(109,'Погашение (варианты)'!E21:E80)</f>
        <v>50000.000000000022</v>
      </c>
      <c r="F81" s="51">
        <f ca="1">SUBTOTAL(109,'Погашение (варианты)'!F21:F80)</f>
        <v>20387.325323366284</v>
      </c>
      <c r="G81" s="51"/>
      <c r="H81" s="51"/>
    </row>
  </sheetData>
  <dataValidations count="1">
    <dataValidation type="list" allowBlank="1" showInputMessage="1" showErrorMessage="1" sqref="H5">
      <formula1>$J$20:$L$20</formula1>
    </dataValidation>
  </dataValidations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0" t="s">
        <v>18</v>
      </c>
      <c r="B1" s="20"/>
      <c r="C1" s="20"/>
      <c r="D1" s="20"/>
      <c r="E1" s="20"/>
      <c r="F1" s="20"/>
      <c r="G1" s="20"/>
    </row>
    <row r="2" spans="1:7" ht="107.25" customHeight="1" x14ac:dyDescent="0.25">
      <c r="A2" s="15" t="s">
        <v>19</v>
      </c>
    </row>
    <row r="3" spans="1:7" ht="105" customHeight="1" x14ac:dyDescent="0.25">
      <c r="A3" s="15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0" t="s">
        <v>18</v>
      </c>
      <c r="B1" s="20"/>
      <c r="C1" s="20"/>
      <c r="D1" s="20"/>
      <c r="E1" s="20"/>
      <c r="F1" s="20"/>
      <c r="G1" s="20"/>
    </row>
    <row r="2" spans="1:7" ht="107.25" customHeight="1" x14ac:dyDescent="0.25">
      <c r="A2" s="15" t="s">
        <v>19</v>
      </c>
    </row>
    <row r="3" spans="1:7" ht="105" customHeight="1" x14ac:dyDescent="0.25">
      <c r="A3" s="15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21" t="s">
        <v>3</v>
      </c>
      <c r="B1" s="22"/>
      <c r="C1" s="23"/>
    </row>
    <row r="3" spans="1:4" x14ac:dyDescent="0.25">
      <c r="B3" s="24" t="s">
        <v>1</v>
      </c>
      <c r="C3" s="25"/>
      <c r="D3" s="26"/>
    </row>
    <row r="4" spans="1:4" x14ac:dyDescent="0.25">
      <c r="A4" s="27" t="s">
        <v>0</v>
      </c>
      <c r="B4" s="30" t="s">
        <v>2</v>
      </c>
      <c r="C4" s="31"/>
      <c r="D4" s="32"/>
    </row>
    <row r="5" spans="1:4" x14ac:dyDescent="0.25">
      <c r="A5" s="28"/>
      <c r="B5" s="33"/>
      <c r="C5" s="34"/>
      <c r="D5" s="35"/>
    </row>
    <row r="6" spans="1:4" x14ac:dyDescent="0.25">
      <c r="A6" s="28"/>
      <c r="B6" s="33"/>
      <c r="C6" s="34"/>
      <c r="D6" s="35"/>
    </row>
    <row r="7" spans="1:4" x14ac:dyDescent="0.25">
      <c r="A7" s="28"/>
      <c r="B7" s="33"/>
      <c r="C7" s="34"/>
      <c r="D7" s="35"/>
    </row>
    <row r="8" spans="1:4" x14ac:dyDescent="0.25">
      <c r="A8" s="28"/>
      <c r="B8" s="33"/>
      <c r="C8" s="34"/>
      <c r="D8" s="35"/>
    </row>
    <row r="9" spans="1:4" x14ac:dyDescent="0.25">
      <c r="A9" s="29"/>
      <c r="B9" s="36"/>
      <c r="C9" s="37"/>
      <c r="D9" s="38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Погашение</vt:lpstr>
      <vt:lpstr>Погашение (варианты)</vt:lpstr>
      <vt:lpstr>EXCEL2.RU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2012-05-10T04:44:58Z</dcterms:created>
  <dcterms:modified xsi:type="dcterms:W3CDTF">2020-07-22T19:16:19Z</dcterms:modified>
</cp:coreProperties>
</file>