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225" windowWidth="18975" windowHeight="11775" tabRatio="811"/>
  </bookViews>
  <sheets>
    <sheet name="Экспонента" sheetId="13" r:id="rId1"/>
    <sheet name="Экспонента2" sheetId="14" r:id="rId2"/>
    <sheet name="Экспонента3" sheetId="15" r:id="rId3"/>
    <sheet name="EXCEL2.RU" sheetId="8" r:id="rId4"/>
    <sheet name="EXCEL2.RU (2)" sheetId="9" state="veryHidden" r:id="rId5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26" i="15" l="1"/>
  <c r="B27" i="15"/>
  <c r="C27" i="15" s="1"/>
  <c r="C26" i="14"/>
  <c r="B27" i="14"/>
  <c r="C27" i="14" s="1"/>
  <c r="C26" i="13"/>
  <c r="B27" i="13"/>
  <c r="C27" i="13" s="1"/>
  <c r="D27" i="13" l="1"/>
  <c r="D26" i="13"/>
  <c r="B28" i="15"/>
  <c r="C28" i="15" s="1"/>
  <c r="B28" i="14"/>
  <c r="C28" i="14" s="1"/>
  <c r="B28" i="13"/>
  <c r="C28" i="13" s="1"/>
  <c r="D28" i="13" l="1"/>
  <c r="B29" i="15"/>
  <c r="C29" i="15" s="1"/>
  <c r="B29" i="14"/>
  <c r="C29" i="14" s="1"/>
  <c r="B29" i="13"/>
  <c r="C29" i="13" s="1"/>
  <c r="D29" i="13" l="1"/>
  <c r="B30" i="15"/>
  <c r="C30" i="15" s="1"/>
  <c r="B30" i="14"/>
  <c r="C30" i="14" s="1"/>
  <c r="B30" i="13"/>
  <c r="C30" i="13" s="1"/>
  <c r="D30" i="13" l="1"/>
  <c r="B31" i="15"/>
  <c r="C31" i="15" s="1"/>
  <c r="B31" i="14"/>
  <c r="C31" i="14" s="1"/>
  <c r="B31" i="13"/>
  <c r="C31" i="13" s="1"/>
  <c r="D31" i="13" l="1"/>
  <c r="B32" i="15"/>
  <c r="C32" i="15" s="1"/>
  <c r="B32" i="14"/>
  <c r="C32" i="14" s="1"/>
  <c r="B32" i="13"/>
  <c r="C32" i="13" l="1"/>
  <c r="B33" i="15"/>
  <c r="C33" i="15" s="1"/>
  <c r="B33" i="14"/>
  <c r="C33" i="14" s="1"/>
  <c r="B33" i="13"/>
  <c r="C33" i="13" s="1"/>
  <c r="D33" i="13" l="1"/>
  <c r="D32" i="13"/>
  <c r="B34" i="15"/>
  <c r="C34" i="15" s="1"/>
  <c r="B34" i="14"/>
  <c r="C34" i="14" s="1"/>
  <c r="B34" i="13"/>
  <c r="C34" i="13" l="1"/>
  <c r="B35" i="15"/>
  <c r="C35" i="15" s="1"/>
  <c r="B35" i="14"/>
  <c r="C35" i="14" s="1"/>
  <c r="B35" i="13"/>
  <c r="C35" i="13" s="1"/>
  <c r="D35" i="13" l="1"/>
  <c r="D34" i="13"/>
  <c r="B36" i="15"/>
  <c r="C36" i="15" s="1"/>
  <c r="B36" i="14"/>
  <c r="C36" i="14" s="1"/>
  <c r="B36" i="13"/>
  <c r="C36" i="13" s="1"/>
  <c r="D36" i="13" l="1"/>
  <c r="B37" i="15"/>
  <c r="C37" i="15" s="1"/>
  <c r="B37" i="14"/>
  <c r="C37" i="14" s="1"/>
  <c r="B37" i="13"/>
  <c r="C37" i="13" s="1"/>
  <c r="D37" i="13" l="1"/>
  <c r="B38" i="15"/>
  <c r="C38" i="15" s="1"/>
  <c r="B38" i="14"/>
  <c r="C38" i="14" s="1"/>
  <c r="B38" i="13"/>
  <c r="C38" i="13" s="1"/>
  <c r="D38" i="13" l="1"/>
  <c r="B39" i="15"/>
  <c r="C39" i="15" s="1"/>
  <c r="B39" i="14"/>
  <c r="C39" i="14" s="1"/>
  <c r="B39" i="13"/>
  <c r="C39" i="13" s="1"/>
  <c r="D39" i="13" l="1"/>
  <c r="B40" i="15"/>
  <c r="C40" i="15" s="1"/>
  <c r="B40" i="14"/>
  <c r="C40" i="14" s="1"/>
  <c r="B40" i="13"/>
  <c r="C40" i="13" s="1"/>
  <c r="D40" i="13" l="1"/>
  <c r="B41" i="15"/>
  <c r="C41" i="15" s="1"/>
  <c r="B41" i="14"/>
  <c r="C41" i="14" s="1"/>
  <c r="B41" i="13"/>
  <c r="C41" i="13" s="1"/>
  <c r="D41" i="13" l="1"/>
  <c r="B42" i="15"/>
  <c r="C42" i="15" s="1"/>
  <c r="B42" i="14"/>
  <c r="C42" i="14" s="1"/>
  <c r="B42" i="13"/>
  <c r="C42" i="13" s="1"/>
  <c r="D42" i="13" l="1"/>
  <c r="B43" i="15"/>
  <c r="C43" i="15" s="1"/>
  <c r="B43" i="14"/>
  <c r="C43" i="14" s="1"/>
  <c r="B43" i="13"/>
  <c r="C43" i="13" s="1"/>
  <c r="D43" i="13" l="1"/>
  <c r="B44" i="15"/>
  <c r="C44" i="15" s="1"/>
  <c r="B44" i="14"/>
  <c r="C44" i="14" s="1"/>
  <c r="B44" i="13"/>
  <c r="C44" i="13" s="1"/>
  <c r="D44" i="13" l="1"/>
  <c r="B45" i="15"/>
  <c r="C45" i="15" s="1"/>
  <c r="J8" i="15" s="1"/>
  <c r="B45" i="14"/>
  <c r="C45" i="14" s="1"/>
  <c r="B45" i="13"/>
  <c r="C45" i="13" l="1"/>
  <c r="J8" i="14"/>
  <c r="D26" i="15"/>
  <c r="D39" i="15"/>
  <c r="D36" i="15"/>
  <c r="D33" i="15"/>
  <c r="D30" i="15"/>
  <c r="D28" i="15"/>
  <c r="D41" i="15"/>
  <c r="D27" i="15"/>
  <c r="D43" i="15"/>
  <c r="D40" i="15"/>
  <c r="D37" i="15"/>
  <c r="D34" i="15"/>
  <c r="D31" i="15"/>
  <c r="D44" i="15"/>
  <c r="D38" i="15"/>
  <c r="D35" i="15"/>
  <c r="D32" i="15"/>
  <c r="D29" i="15"/>
  <c r="D45" i="15"/>
  <c r="D42" i="15"/>
  <c r="K10" i="13" l="1"/>
  <c r="G26" i="13"/>
  <c r="G37" i="13"/>
  <c r="G32" i="13"/>
  <c r="G42" i="13"/>
  <c r="G29" i="13"/>
  <c r="G27" i="13"/>
  <c r="G35" i="13"/>
  <c r="G45" i="13"/>
  <c r="G43" i="13"/>
  <c r="G38" i="13"/>
  <c r="G31" i="13"/>
  <c r="G34" i="13"/>
  <c r="G41" i="13"/>
  <c r="G30" i="13"/>
  <c r="G40" i="13"/>
  <c r="G44" i="13"/>
  <c r="G28" i="13"/>
  <c r="G36" i="13"/>
  <c r="G33" i="13"/>
  <c r="G39" i="13"/>
  <c r="L12" i="13"/>
  <c r="L10" i="13"/>
  <c r="K12" i="13"/>
  <c r="F26" i="13"/>
  <c r="F40" i="13"/>
  <c r="F30" i="13"/>
  <c r="F42" i="13"/>
  <c r="F33" i="13"/>
  <c r="F37" i="13"/>
  <c r="F31" i="13"/>
  <c r="F27" i="13"/>
  <c r="F45" i="13"/>
  <c r="F32" i="13"/>
  <c r="F28" i="13"/>
  <c r="F39" i="13"/>
  <c r="F41" i="13"/>
  <c r="F34" i="13"/>
  <c r="F43" i="13"/>
  <c r="F44" i="13"/>
  <c r="F35" i="13"/>
  <c r="F29" i="13"/>
  <c r="F38" i="13"/>
  <c r="F36" i="13"/>
  <c r="D45" i="13"/>
  <c r="J10" i="13" s="1"/>
  <c r="D39" i="14"/>
  <c r="D28" i="14"/>
  <c r="D27" i="14"/>
  <c r="D26" i="14"/>
  <c r="D29" i="14"/>
  <c r="D30" i="14"/>
  <c r="D31" i="14"/>
  <c r="D32" i="14"/>
  <c r="D33" i="14"/>
  <c r="D34" i="14"/>
  <c r="D35" i="14"/>
  <c r="D36" i="14"/>
  <c r="D37" i="14"/>
  <c r="D38" i="14"/>
  <c r="D40" i="14"/>
  <c r="D41" i="14"/>
  <c r="D42" i="14"/>
  <c r="D43" i="14"/>
  <c r="D44" i="14"/>
  <c r="D45" i="14"/>
  <c r="J11" i="13" l="1"/>
  <c r="J12" i="13" s="1"/>
  <c r="E45" i="13" s="1"/>
  <c r="J12" i="14"/>
  <c r="J13" i="14" s="1"/>
  <c r="J11" i="14"/>
  <c r="E31" i="13" l="1"/>
  <c r="E26" i="13"/>
  <c r="E38" i="13"/>
  <c r="E39" i="13"/>
  <c r="E35" i="13"/>
  <c r="E41" i="13"/>
  <c r="E42" i="13"/>
  <c r="E40" i="13"/>
  <c r="E37" i="13"/>
  <c r="E32" i="13"/>
  <c r="E29" i="13"/>
  <c r="I5" i="13"/>
  <c r="E30" i="13"/>
  <c r="E43" i="13"/>
  <c r="E27" i="13"/>
  <c r="E33" i="13"/>
  <c r="E36" i="13"/>
  <c r="E34" i="13"/>
  <c r="E44" i="13"/>
  <c r="E28" i="13"/>
  <c r="E26" i="14"/>
  <c r="E39" i="14"/>
  <c r="E29" i="14"/>
  <c r="E45" i="14"/>
  <c r="E42" i="14"/>
  <c r="E27" i="14"/>
  <c r="E43" i="14"/>
  <c r="E33" i="14"/>
  <c r="E30" i="14"/>
  <c r="E37" i="14"/>
  <c r="E32" i="14"/>
  <c r="E28" i="14"/>
  <c r="E36" i="14"/>
  <c r="I5" i="14"/>
  <c r="E35" i="14"/>
  <c r="E44" i="14"/>
  <c r="E41" i="14"/>
  <c r="E38" i="14"/>
  <c r="E40" i="14"/>
  <c r="E31" i="14"/>
  <c r="E34" i="14"/>
  <c r="J12" i="15"/>
  <c r="J13" i="15" s="1"/>
  <c r="J11" i="15"/>
  <c r="E45" i="15" l="1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I5" i="15"/>
</calcChain>
</file>

<file path=xl/sharedStrings.xml><?xml version="1.0" encoding="utf-8"?>
<sst xmlns="http://schemas.openxmlformats.org/spreadsheetml/2006/main" count="61" uniqueCount="31">
  <si>
    <t>x</t>
  </si>
  <si>
    <t>y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</si>
  <si>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</si>
  <si>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</si>
  <si>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</si>
  <si>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</si>
  <si>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</si>
  <si>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Метод наименьших квадратов в MS EXCEL</t>
  </si>
  <si>
    <r>
      <t>Определяем коэффициенты уравнения y=</t>
    </r>
    <r>
      <rPr>
        <b/>
        <sz val="11"/>
        <color theme="1"/>
        <rFont val="Calibri"/>
        <family val="2"/>
        <charset val="204"/>
      </rPr>
      <t>∑b</t>
    </r>
    <r>
      <rPr>
        <b/>
        <vertAlign val="subscript"/>
        <sz val="11"/>
        <color theme="1"/>
        <rFont val="Calibri"/>
        <family val="2"/>
        <charset val="204"/>
        <scheme val="minor"/>
      </rPr>
      <t>i</t>
    </r>
    <r>
      <rPr>
        <b/>
        <sz val="11"/>
        <color theme="1"/>
        <rFont val="Calibri"/>
        <family val="2"/>
        <charset val="204"/>
        <scheme val="minor"/>
      </rPr>
      <t>x</t>
    </r>
    <r>
      <rPr>
        <b/>
        <vertAlign val="superscript"/>
        <sz val="11"/>
        <color theme="1"/>
        <rFont val="Calibri"/>
        <family val="2"/>
        <charset val="204"/>
        <scheme val="minor"/>
      </rPr>
      <t>i</t>
    </r>
  </si>
  <si>
    <t>Данные</t>
  </si>
  <si>
    <t>ŷ</t>
  </si>
  <si>
    <t>b</t>
  </si>
  <si>
    <t>a</t>
  </si>
  <si>
    <t>Аппроксимирующая кривая</t>
  </si>
  <si>
    <t>Замена Y=ln(y) и A=ln(a)</t>
  </si>
  <si>
    <r>
      <t xml:space="preserve">Экспоненциальная аппроксимация y=a*EXP(b*x) при а&gt;0 (следовательно </t>
    </r>
    <r>
      <rPr>
        <i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 xml:space="preserve"> д.б. &gt;0)</t>
    </r>
  </si>
  <si>
    <t>y&gt;0</t>
  </si>
  <si>
    <t>Y=Ln(y)</t>
  </si>
  <si>
    <t>Определяем коэффициенты уравнения Y=A+b*x</t>
  </si>
  <si>
    <t>A</t>
  </si>
  <si>
    <t>Y=Ln(y-с)</t>
  </si>
  <si>
    <t>Замена Y=ln(y-c) и A=ln(a)</t>
  </si>
  <si>
    <t>Замена Y=ln(c-y) и A=ln(-a)</t>
  </si>
  <si>
    <t>Y=Ln(с-y)</t>
  </si>
  <si>
    <t>верхняя граница y</t>
  </si>
  <si>
    <t>нижняя граница y</t>
  </si>
  <si>
    <t>с</t>
  </si>
  <si>
    <t>Экспоненциальная аппроксимация y=a*EXP(b*x)+с, при а&gt;0 (следовательно y&gt;c)</t>
  </si>
  <si>
    <t>Экспоненциальная аппроксимация y=a*EXP(b*x)+с, при а&lt;0 (следовательно y&lt;c)</t>
  </si>
  <si>
    <t>ŷ - функция РОСТ()</t>
  </si>
  <si>
    <t>ŷ - функция ЛГРФПРИБЛ()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</si>
</sst>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"/>
    <numFmt numFmtId="166" formatCode="0.000"/>
    <numFmt numFmtId="167" formatCode="0.00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/>
    <xf numFmtId="0" fontId="2" fillId="0" borderId="0" xfId="1"/>
    <xf numFmtId="0" fontId="1" fillId="0" borderId="1" xfId="0" applyFont="1" applyBorder="1"/>
    <xf numFmtId="165" fontId="0" fillId="0" borderId="0" xfId="0" applyNumberFormat="1"/>
    <xf numFmtId="0" fontId="9" fillId="3" borderId="0" xfId="1" applyFont="1" applyFill="1" applyAlignment="1">
      <alignment vertical="center" wrapText="1"/>
    </xf>
    <xf numFmtId="0" fontId="12" fillId="4" borderId="0" xfId="0" applyFont="1" applyFill="1" applyBorder="1"/>
    <xf numFmtId="0" fontId="12" fillId="4" borderId="2" xfId="0" applyFont="1" applyFill="1" applyBorder="1"/>
    <xf numFmtId="166" fontId="6" fillId="0" borderId="1" xfId="0" applyNumberFormat="1" applyFont="1" applyFill="1" applyBorder="1"/>
    <xf numFmtId="165" fontId="0" fillId="0" borderId="1" xfId="0" applyNumberFormat="1" applyFont="1" applyFill="1" applyBorder="1"/>
    <xf numFmtId="0" fontId="8" fillId="2" borderId="0" xfId="7" applyFont="1" applyFill="1" applyAlignment="1" applyProtection="1">
      <alignment vertical="center"/>
    </xf>
    <xf numFmtId="0" fontId="5" fillId="5" borderId="0" xfId="4" applyFill="1" applyAlignment="1" applyProtection="1"/>
    <xf numFmtId="0" fontId="16" fillId="5" borderId="0" xfId="0" applyFont="1" applyFill="1" applyAlignment="1"/>
    <xf numFmtId="0" fontId="17" fillId="5" borderId="0" xfId="0" applyFont="1" applyFill="1" applyAlignment="1">
      <alignment vertical="center"/>
    </xf>
    <xf numFmtId="0" fontId="0" fillId="6" borderId="0" xfId="0" applyFill="1"/>
    <xf numFmtId="0" fontId="0" fillId="6" borderId="0" xfId="0" applyFont="1" applyFill="1"/>
    <xf numFmtId="0" fontId="18" fillId="4" borderId="2" xfId="0" applyFont="1" applyFill="1" applyBorder="1"/>
    <xf numFmtId="0" fontId="13" fillId="0" borderId="0" xfId="0" applyFont="1"/>
    <xf numFmtId="0" fontId="19" fillId="0" borderId="0" xfId="0" applyFont="1"/>
    <xf numFmtId="0" fontId="13" fillId="0" borderId="0" xfId="0" applyFont="1" applyBorder="1"/>
    <xf numFmtId="0" fontId="0" fillId="0" borderId="0" xfId="0" applyAlignment="1"/>
    <xf numFmtId="167" fontId="0" fillId="0" borderId="1" xfId="0" applyNumberFormat="1" applyBorder="1"/>
    <xf numFmtId="165" fontId="0" fillId="0" borderId="1" xfId="0" applyNumberFormat="1" applyBorder="1"/>
    <xf numFmtId="0" fontId="1" fillId="0" borderId="1" xfId="0" applyFont="1" applyFill="1" applyBorder="1"/>
    <xf numFmtId="0" fontId="8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Экспонента!$I$5</c:f>
          <c:strCache>
            <c:ptCount val="1"/>
            <c:pt idx="0">
              <c:v>Экспоненциальная аппроксимация y=6,9528*EXP(0,0774x)</c:v>
            </c:pt>
          </c:strCache>
        </c:strRef>
      </c:tx>
      <c:layout>
        <c:manualLayout>
          <c:xMode val="edge"/>
          <c:yMode val="edge"/>
          <c:x val="0.1570901194353963"/>
          <c:y val="2.8985507246376812E-2"/>
        </c:manualLayout>
      </c:layout>
      <c:overlay val="1"/>
      <c:txPr>
        <a:bodyPr/>
        <a:lstStyle/>
        <a:p>
          <a:pPr>
            <a:defRPr sz="14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740701237046566E-2"/>
          <c:y val="0.17630259231294718"/>
          <c:w val="0.87381037529671346"/>
          <c:h val="0.66303038147628812"/>
        </c:manualLayout>
      </c:layout>
      <c:scatterChart>
        <c:scatterStyle val="lineMarker"/>
        <c:varyColors val="0"/>
        <c:ser>
          <c:idx val="0"/>
          <c:order val="0"/>
          <c:tx>
            <c:strRef>
              <c:f>Экспонента!$C$25</c:f>
              <c:strCache>
                <c:ptCount val="1"/>
                <c:pt idx="0">
                  <c:v>y</c:v>
                </c:pt>
              </c:strCache>
            </c:strRef>
          </c:tx>
          <c:spPr>
            <a:ln w="22225">
              <a:prstDash val="sysDot"/>
            </a:ln>
          </c:spPr>
          <c:marker>
            <c:symbol val="circle"/>
            <c:size val="5"/>
          </c:marker>
          <c:trendline>
            <c:trendlineType val="exp"/>
            <c:dispRSqr val="0"/>
            <c:dispEq val="1"/>
            <c:trendlineLbl>
              <c:layout>
                <c:manualLayout>
                  <c:x val="5.1538810091735276E-2"/>
                  <c:y val="-0.12058630352365375"/>
                </c:manualLayout>
              </c:layout>
              <c:numFmt formatCode="#,##0.0000" sourceLinked="0"/>
              <c:spPr>
                <a:solidFill>
                  <a:schemeClr val="bg1">
                    <a:lumMod val="85000"/>
                  </a:schemeClr>
                </a:solidFill>
              </c:spPr>
              <c:txPr>
                <a:bodyPr anchor="b" anchorCtr="1"/>
                <a:lstStyle/>
                <a:p>
                  <a:pPr>
                    <a:defRPr sz="1400"/>
                  </a:pPr>
                  <a:endParaRPr lang="ru-RU"/>
                </a:p>
              </c:txPr>
            </c:trendlineLbl>
          </c:trendline>
          <c:xVal>
            <c:numRef>
              <c:f>Экспонента!$B$26:$B$45</c:f>
              <c:numCache>
                <c:formatCode>0.0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numCache>
            </c:numRef>
          </c:xVal>
          <c:yVal>
            <c:numRef>
              <c:f>Экспонента!$C$26:$C$45</c:f>
              <c:numCache>
                <c:formatCode>0.0</c:formatCode>
                <c:ptCount val="20"/>
                <c:pt idx="0">
                  <c:v>3</c:v>
                </c:pt>
                <c:pt idx="1">
                  <c:v>15</c:v>
                </c:pt>
                <c:pt idx="2">
                  <c:v>6</c:v>
                </c:pt>
                <c:pt idx="3">
                  <c:v>5</c:v>
                </c:pt>
                <c:pt idx="4">
                  <c:v>21</c:v>
                </c:pt>
                <c:pt idx="5">
                  <c:v>27</c:v>
                </c:pt>
                <c:pt idx="6">
                  <c:v>27</c:v>
                </c:pt>
                <c:pt idx="7">
                  <c:v>12</c:v>
                </c:pt>
                <c:pt idx="8">
                  <c:v>12</c:v>
                </c:pt>
                <c:pt idx="9">
                  <c:v>14</c:v>
                </c:pt>
                <c:pt idx="10">
                  <c:v>29</c:v>
                </c:pt>
                <c:pt idx="11">
                  <c:v>29</c:v>
                </c:pt>
                <c:pt idx="12">
                  <c:v>14</c:v>
                </c:pt>
                <c:pt idx="13">
                  <c:v>25</c:v>
                </c:pt>
                <c:pt idx="14">
                  <c:v>16</c:v>
                </c:pt>
                <c:pt idx="15">
                  <c:v>24</c:v>
                </c:pt>
                <c:pt idx="16">
                  <c:v>38</c:v>
                </c:pt>
                <c:pt idx="17">
                  <c:v>19</c:v>
                </c:pt>
                <c:pt idx="18">
                  <c:v>38</c:v>
                </c:pt>
                <c:pt idx="19">
                  <c:v>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Экспонента!$E$24</c:f>
              <c:strCache>
                <c:ptCount val="1"/>
                <c:pt idx="0">
                  <c:v>Аппроксимирующая кривая</c:v>
                </c:pt>
              </c:strCache>
            </c:strRef>
          </c:tx>
          <c:marker>
            <c:symbol val="none"/>
          </c:marker>
          <c:xVal>
            <c:numRef>
              <c:f>Экспонента!$B$26:$B$45</c:f>
              <c:numCache>
                <c:formatCode>0.0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numCache>
            </c:numRef>
          </c:xVal>
          <c:yVal>
            <c:numRef>
              <c:f>Экспонента!$E$26:$E$45</c:f>
              <c:numCache>
                <c:formatCode>0.000</c:formatCode>
                <c:ptCount val="20"/>
                <c:pt idx="0">
                  <c:v>8.116783026810575</c:v>
                </c:pt>
                <c:pt idx="1">
                  <c:v>8.769897086670289</c:v>
                </c:pt>
                <c:pt idx="2">
                  <c:v>9.4755637371040624</c:v>
                </c:pt>
                <c:pt idx="3">
                  <c:v>10.238011603624315</c:v>
                </c:pt>
                <c:pt idx="4">
                  <c:v>11.061809566591595</c:v>
                </c:pt>
                <c:pt idx="5">
                  <c:v>11.951894139699927</c:v>
                </c:pt>
                <c:pt idx="6">
                  <c:v>12.91359905146227</c:v>
                </c:pt>
                <c:pt idx="7">
                  <c:v>13.952687206959656</c:v>
                </c:pt>
                <c:pt idx="8">
                  <c:v>15.075385221381122</c:v>
                </c:pt>
                <c:pt idx="9">
                  <c:v>16.288420732292671</c:v>
                </c:pt>
                <c:pt idx="10">
                  <c:v>17.599062714224647</c:v>
                </c:pt>
                <c:pt idx="11">
                  <c:v>19.015165037158063</c:v>
                </c:pt>
                <c:pt idx="12">
                  <c:v>20.545213529929068</c:v>
                </c:pt>
                <c:pt idx="13">
                  <c:v>22.198376830573476</c:v>
                </c:pt>
                <c:pt idx="14">
                  <c:v>23.984561328326222</c:v>
                </c:pt>
                <c:pt idx="15">
                  <c:v>25.914470526509234</c:v>
                </c:pt>
                <c:pt idx="16">
                  <c:v>27.999669182032978</c:v>
                </c:pt>
                <c:pt idx="17">
                  <c:v>30.252652605860209</c:v>
                </c:pt>
                <c:pt idx="18">
                  <c:v>32.68692153970688</c:v>
                </c:pt>
                <c:pt idx="19">
                  <c:v>35.317063057670133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97536"/>
        <c:axId val="35307904"/>
      </c:scatterChart>
      <c:valAx>
        <c:axId val="35297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9097010267853203E-3"/>
              <c:y val="1.5022759836179888E-2"/>
            </c:manualLayout>
          </c:layout>
          <c:overlay val="0"/>
        </c:title>
        <c:numFmt formatCode="0.0" sourceLinked="1"/>
        <c:majorTickMark val="out"/>
        <c:minorTickMark val="out"/>
        <c:tickLblPos val="nextTo"/>
        <c:txPr>
          <a:bodyPr/>
          <a:lstStyle/>
          <a:p>
            <a:pPr>
              <a:defRPr lang="en-GB"/>
            </a:pPr>
            <a:endParaRPr lang="ru-RU"/>
          </a:p>
        </c:txPr>
        <c:crossAx val="35307904"/>
        <c:crosses val="autoZero"/>
        <c:crossBetween val="midCat"/>
      </c:valAx>
      <c:valAx>
        <c:axId val="353079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ru-RU"/>
          </a:p>
        </c:txPr>
        <c:crossAx val="35297536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lang="en-GB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Экспонента2!$I$5</c:f>
          <c:strCache>
            <c:ptCount val="1"/>
            <c:pt idx="0">
              <c:v>Экспоненциальная аппроксимация y=2,4482*EXP(0,2517x)-42,5671</c:v>
            </c:pt>
          </c:strCache>
        </c:strRef>
      </c:tx>
      <c:layout>
        <c:manualLayout>
          <c:xMode val="edge"/>
          <c:yMode val="edge"/>
          <c:x val="0.1570901194353963"/>
          <c:y val="2.8985507246376812E-2"/>
        </c:manualLayout>
      </c:layout>
      <c:overlay val="1"/>
      <c:txPr>
        <a:bodyPr/>
        <a:lstStyle/>
        <a:p>
          <a:pPr>
            <a:defRPr sz="12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740701237046566E-2"/>
          <c:y val="0.17630259231294718"/>
          <c:w val="0.87381037529671346"/>
          <c:h val="0.66303038147628812"/>
        </c:manualLayout>
      </c:layout>
      <c:scatterChart>
        <c:scatterStyle val="lineMarker"/>
        <c:varyColors val="0"/>
        <c:ser>
          <c:idx val="0"/>
          <c:order val="0"/>
          <c:tx>
            <c:strRef>
              <c:f>Экспонента2!$C$25</c:f>
              <c:strCache>
                <c:ptCount val="1"/>
                <c:pt idx="0">
                  <c:v>y</c:v>
                </c:pt>
              </c:strCache>
            </c:strRef>
          </c:tx>
          <c:spPr>
            <a:ln w="22225">
              <a:prstDash val="sysDot"/>
            </a:ln>
          </c:spPr>
          <c:marker>
            <c:symbol val="circle"/>
            <c:size val="5"/>
          </c:marker>
          <c:xVal>
            <c:numRef>
              <c:f>Экспонента2!$B$26:$B$45</c:f>
              <c:numCache>
                <c:formatCode>0.0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numCache>
            </c:numRef>
          </c:xVal>
          <c:yVal>
            <c:numRef>
              <c:f>Экспонента2!$C$26:$C$45</c:f>
              <c:numCache>
                <c:formatCode>0.0</c:formatCode>
                <c:ptCount val="20"/>
                <c:pt idx="0">
                  <c:v>-42.524525907076189</c:v>
                </c:pt>
                <c:pt idx="1">
                  <c:v>-34.533643598828476</c:v>
                </c:pt>
                <c:pt idx="2">
                  <c:v>-40.323377214522594</c:v>
                </c:pt>
                <c:pt idx="3">
                  <c:v>-0.84515451462286428</c:v>
                </c:pt>
                <c:pt idx="4">
                  <c:v>-18.039649231790357</c:v>
                </c:pt>
                <c:pt idx="5">
                  <c:v>11.165599900534026</c:v>
                </c:pt>
                <c:pt idx="6">
                  <c:v>18.859097273185345</c:v>
                </c:pt>
                <c:pt idx="7">
                  <c:v>41.148942393238841</c:v>
                </c:pt>
                <c:pt idx="8">
                  <c:v>6.1671682967919494</c:v>
                </c:pt>
                <c:pt idx="9">
                  <c:v>19.075040498302364</c:v>
                </c:pt>
                <c:pt idx="10">
                  <c:v>44.069529141924818</c:v>
                </c:pt>
                <c:pt idx="11">
                  <c:v>10.391214105005076</c:v>
                </c:pt>
                <c:pt idx="12">
                  <c:v>70.333940313291166</c:v>
                </c:pt>
                <c:pt idx="13">
                  <c:v>59.256610769563004</c:v>
                </c:pt>
                <c:pt idx="14">
                  <c:v>122.59759059132806</c:v>
                </c:pt>
                <c:pt idx="15">
                  <c:v>64.892300142191075</c:v>
                </c:pt>
                <c:pt idx="16">
                  <c:v>72.794703331033958</c:v>
                </c:pt>
                <c:pt idx="17">
                  <c:v>179.1035534799025</c:v>
                </c:pt>
                <c:pt idx="18">
                  <c:v>163.79445009943271</c:v>
                </c:pt>
                <c:pt idx="19">
                  <c:v>215.05899312277546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Экспонента2!$E$24</c:f>
              <c:strCache>
                <c:ptCount val="1"/>
                <c:pt idx="0">
                  <c:v>Аппроксимирующая кривая</c:v>
                </c:pt>
              </c:strCache>
            </c:strRef>
          </c:tx>
          <c:marker>
            <c:symbol val="none"/>
          </c:marker>
          <c:xVal>
            <c:numRef>
              <c:f>Экспонента2!$B$26:$B$45</c:f>
              <c:numCache>
                <c:formatCode>0.0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numCache>
            </c:numRef>
          </c:xVal>
          <c:yVal>
            <c:numRef>
              <c:f>Экспонента2!$E$26:$E$45</c:f>
              <c:numCache>
                <c:formatCode>0.000</c:formatCode>
                <c:ptCount val="20"/>
                <c:pt idx="0">
                  <c:v>-38.51686506398844</c:v>
                </c:pt>
                <c:pt idx="1">
                  <c:v>-37.357686674019767</c:v>
                </c:pt>
                <c:pt idx="2">
                  <c:v>-35.86674703923088</c:v>
                </c:pt>
                <c:pt idx="3">
                  <c:v>-33.949094835030884</c:v>
                </c:pt>
                <c:pt idx="4">
                  <c:v>-31.482603308166471</c:v>
                </c:pt>
                <c:pt idx="5">
                  <c:v>-28.310192566130034</c:v>
                </c:pt>
                <c:pt idx="6">
                  <c:v>-24.229825856343467</c:v>
                </c:pt>
                <c:pt idx="7">
                  <c:v>-18.981642742562027</c:v>
                </c:pt>
                <c:pt idx="8">
                  <c:v>-12.231409747640523</c:v>
                </c:pt>
                <c:pt idx="9">
                  <c:v>-3.5492345075895102</c:v>
                </c:pt>
                <c:pt idx="10">
                  <c:v>7.6178121640833965</c:v>
                </c:pt>
                <c:pt idx="11">
                  <c:v>21.980909880893357</c:v>
                </c:pt>
                <c:pt idx="12">
                  <c:v>40.454780554859759</c:v>
                </c:pt>
                <c:pt idx="13">
                  <c:v>64.215942973117933</c:v>
                </c:pt>
                <c:pt idx="14">
                  <c:v>94.777640054957828</c:v>
                </c:pt>
                <c:pt idx="15">
                  <c:v>134.08621057356322</c:v>
                </c:pt>
                <c:pt idx="16">
                  <c:v>184.64504282945703</c:v>
                </c:pt>
                <c:pt idx="17">
                  <c:v>249.67400433467634</c:v>
                </c:pt>
                <c:pt idx="18">
                  <c:v>333.31450087629383</c:v>
                </c:pt>
                <c:pt idx="19">
                  <c:v>440.8932242604414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71264"/>
        <c:axId val="35373440"/>
      </c:scatterChart>
      <c:valAx>
        <c:axId val="3537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9097010267853203E-3"/>
              <c:y val="1.5022759836179888E-2"/>
            </c:manualLayout>
          </c:layout>
          <c:overlay val="0"/>
        </c:title>
        <c:numFmt formatCode="0.0" sourceLinked="1"/>
        <c:majorTickMark val="out"/>
        <c:minorTickMark val="out"/>
        <c:tickLblPos val="nextTo"/>
        <c:txPr>
          <a:bodyPr/>
          <a:lstStyle/>
          <a:p>
            <a:pPr>
              <a:defRPr lang="en-GB"/>
            </a:pPr>
            <a:endParaRPr lang="ru-RU"/>
          </a:p>
        </c:txPr>
        <c:crossAx val="35373440"/>
        <c:crosses val="autoZero"/>
        <c:crossBetween val="midCat"/>
      </c:valAx>
      <c:valAx>
        <c:axId val="353734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ru-RU"/>
          </a:p>
        </c:txPr>
        <c:crossAx val="3537126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lang="en-GB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Экспонента3!$I$5</c:f>
          <c:strCache>
            <c:ptCount val="1"/>
            <c:pt idx="0">
              <c:v>Экспоненциальная аппроксимация y=-7,8974*EXP(0,1631x)+33,8690</c:v>
            </c:pt>
          </c:strCache>
        </c:strRef>
      </c:tx>
      <c:layout>
        <c:manualLayout>
          <c:xMode val="edge"/>
          <c:yMode val="edge"/>
          <c:x val="0.1570901194353963"/>
          <c:y val="2.8985507246376812E-2"/>
        </c:manualLayout>
      </c:layout>
      <c:overlay val="1"/>
      <c:txPr>
        <a:bodyPr/>
        <a:lstStyle/>
        <a:p>
          <a:pPr>
            <a:defRPr sz="12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740701237046566E-2"/>
          <c:y val="0.17630259231294718"/>
          <c:w val="0.87381037529671346"/>
          <c:h val="0.66303038147628812"/>
        </c:manualLayout>
      </c:layout>
      <c:scatterChart>
        <c:scatterStyle val="lineMarker"/>
        <c:varyColors val="0"/>
        <c:ser>
          <c:idx val="0"/>
          <c:order val="0"/>
          <c:tx>
            <c:strRef>
              <c:f>Экспонента3!$C$25</c:f>
              <c:strCache>
                <c:ptCount val="1"/>
                <c:pt idx="0">
                  <c:v>y</c:v>
                </c:pt>
              </c:strCache>
            </c:strRef>
          </c:tx>
          <c:spPr>
            <a:ln w="22225">
              <a:prstDash val="sysDot"/>
            </a:ln>
          </c:spPr>
          <c:marker>
            <c:symbol val="circle"/>
            <c:size val="5"/>
          </c:marker>
          <c:xVal>
            <c:numRef>
              <c:f>Экспонента3!$B$26:$B$45</c:f>
              <c:numCache>
                <c:formatCode>0.0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numCache>
            </c:numRef>
          </c:xVal>
          <c:yVal>
            <c:numRef>
              <c:f>Экспонента3!$C$26:$C$45</c:f>
              <c:numCache>
                <c:formatCode>0.0</c:formatCode>
                <c:ptCount val="20"/>
                <c:pt idx="0">
                  <c:v>7.524525907076189</c:v>
                </c:pt>
                <c:pt idx="1">
                  <c:v>33.533643598828476</c:v>
                </c:pt>
                <c:pt idx="2">
                  <c:v>23.323377214522594</c:v>
                </c:pt>
                <c:pt idx="3">
                  <c:v>-19.154845485377137</c:v>
                </c:pt>
                <c:pt idx="4">
                  <c:v>-40.960350768209643</c:v>
                </c:pt>
                <c:pt idx="5">
                  <c:v>-11.165599900534026</c:v>
                </c:pt>
                <c:pt idx="6">
                  <c:v>-32.859097273185341</c:v>
                </c:pt>
                <c:pt idx="7">
                  <c:v>-64.148942393238841</c:v>
                </c:pt>
                <c:pt idx="8">
                  <c:v>25.832831703208051</c:v>
                </c:pt>
                <c:pt idx="9">
                  <c:v>-61.075040498302364</c:v>
                </c:pt>
                <c:pt idx="10">
                  <c:v>-58.069529141924818</c:v>
                </c:pt>
                <c:pt idx="11">
                  <c:v>3.6087858949949236</c:v>
                </c:pt>
                <c:pt idx="12">
                  <c:v>-70.333940313291166</c:v>
                </c:pt>
                <c:pt idx="13">
                  <c:v>-30.256610769563004</c:v>
                </c:pt>
                <c:pt idx="14">
                  <c:v>-57.597590591328057</c:v>
                </c:pt>
                <c:pt idx="15">
                  <c:v>-92.892300142191075</c:v>
                </c:pt>
                <c:pt idx="16">
                  <c:v>-146.79470333103396</c:v>
                </c:pt>
                <c:pt idx="17">
                  <c:v>-137.1035534799025</c:v>
                </c:pt>
                <c:pt idx="18">
                  <c:v>-133.79445009943271</c:v>
                </c:pt>
                <c:pt idx="19">
                  <c:v>-155.05899312277546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Экспонента3!$E$24</c:f>
              <c:strCache>
                <c:ptCount val="1"/>
                <c:pt idx="0">
                  <c:v>Аппроксимирующая кривая</c:v>
                </c:pt>
              </c:strCache>
            </c:strRef>
          </c:tx>
          <c:marker>
            <c:symbol val="none"/>
          </c:marker>
          <c:xVal>
            <c:numRef>
              <c:f>Экспонента3!$B$26:$B$45</c:f>
              <c:numCache>
                <c:formatCode>0.0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numCache>
            </c:numRef>
          </c:xVal>
          <c:yVal>
            <c:numRef>
              <c:f>Экспонента3!$E$26:$E$45</c:f>
              <c:numCache>
                <c:formatCode>0.000</c:formatCode>
                <c:ptCount val="20"/>
                <c:pt idx="0">
                  <c:v>22.925120200174344</c:v>
                </c:pt>
                <c:pt idx="1">
                  <c:v>20.986092633465915</c:v>
                </c:pt>
                <c:pt idx="2">
                  <c:v>18.703509140305137</c:v>
                </c:pt>
                <c:pt idx="3">
                  <c:v>16.01649865489232</c:v>
                </c:pt>
                <c:pt idx="4">
                  <c:v>12.853405006685573</c:v>
                </c:pt>
                <c:pt idx="5">
                  <c:v>9.1298760209813103</c:v>
                </c:pt>
                <c:pt idx="6">
                  <c:v>4.7466140472992961</c:v>
                </c:pt>
                <c:pt idx="7">
                  <c:v>-0.41327207247878306</c:v>
                </c:pt>
                <c:pt idx="8">
                  <c:v>-6.4873842129205244</c:v>
                </c:pt>
                <c:pt idx="9">
                  <c:v>-13.637704479339199</c:v>
                </c:pt>
                <c:pt idx="10">
                  <c:v>-22.054914884782832</c:v>
                </c:pt>
                <c:pt idx="11">
                  <c:v>-31.963482385213737</c:v>
                </c:pt>
                <c:pt idx="12">
                  <c:v>-43.62764487865698</c:v>
                </c:pt>
                <c:pt idx="13">
                  <c:v>-57.358457800659167</c:v>
                </c:pt>
                <c:pt idx="14">
                  <c:v>-73.522089231977375</c:v>
                </c:pt>
                <c:pt idx="15">
                  <c:v>-92.549584729265248</c:v>
                </c:pt>
                <c:pt idx="16">
                  <c:v>-114.94836228353563</c:v>
                </c:pt>
                <c:pt idx="17">
                  <c:v>-141.31574394956729</c:v>
                </c:pt>
                <c:pt idx="18">
                  <c:v>-172.3548850025856</c:v>
                </c:pt>
                <c:pt idx="19">
                  <c:v>-208.89352541489194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51744"/>
        <c:axId val="35953664"/>
      </c:scatterChart>
      <c:valAx>
        <c:axId val="35951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9097010267853203E-3"/>
              <c:y val="1.5022759836179888E-2"/>
            </c:manualLayout>
          </c:layout>
          <c:overlay val="0"/>
        </c:title>
        <c:numFmt formatCode="0.0" sourceLinked="1"/>
        <c:majorTickMark val="out"/>
        <c:minorTickMark val="out"/>
        <c:tickLblPos val="nextTo"/>
        <c:txPr>
          <a:bodyPr/>
          <a:lstStyle/>
          <a:p>
            <a:pPr>
              <a:defRPr lang="en-GB"/>
            </a:pPr>
            <a:endParaRPr lang="ru-RU"/>
          </a:p>
        </c:txPr>
        <c:crossAx val="35953664"/>
        <c:crosses val="autoZero"/>
        <c:crossBetween val="midCat"/>
      </c:valAx>
      <c:valAx>
        <c:axId val="359536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ru-RU"/>
          </a:p>
        </c:txPr>
        <c:crossAx val="3595174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lang="en-GB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0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gruppy-statey/statisticheskiy-analiz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reshenie-sistemy-lineynyh-algebraicheskih-uravneniy-slau-metodom-obratnoy-matric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2.ru/articles/reshenie-sistemy-lineynyh-algebraicheskih-uravneniy-slau-metodom-obratnoy-matric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A2" sqref="A2"/>
    </sheetView>
  </sheetViews>
  <sheetFormatPr defaultRowHeight="15" x14ac:dyDescent="0.25"/>
  <cols>
    <col min="1" max="1" width="5.42578125" customWidth="1"/>
    <col min="2" max="5" width="13.7109375" customWidth="1"/>
    <col min="6" max="6" width="18.28515625" customWidth="1"/>
    <col min="7" max="7" width="24.85546875" bestFit="1" customWidth="1"/>
    <col min="8" max="8" width="3" customWidth="1"/>
    <col min="9" max="9" width="13.85546875" customWidth="1"/>
    <col min="10" max="12" width="9.42578125" bestFit="1" customWidth="1"/>
    <col min="13" max="13" width="12.28515625" bestFit="1" customWidth="1"/>
    <col min="272" max="273" width="10" customWidth="1"/>
    <col min="353" max="354" width="8.5703125" customWidth="1"/>
  </cols>
  <sheetData>
    <row r="1" spans="1:15" ht="26.25" x14ac:dyDescent="0.25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ht="15.75" x14ac:dyDescent="0.25">
      <c r="A2" s="11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ht="18.75" x14ac:dyDescent="0.25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5" x14ac:dyDescent="0.25">
      <c r="A4" s="15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5" x14ac:dyDescent="0.25">
      <c r="I5" s="20" t="str">
        <f ca="1">"Экспоненциальная аппроксимация y="&amp;TEXT(J12,"0,0000")&amp;"*EXP("&amp;TEXT(J10,"0,0000")&amp;"x)"</f>
        <v>Экспоненциальная аппроксимация y=6,9528*EXP(0,0774x)</v>
      </c>
    </row>
    <row r="6" spans="1:15" x14ac:dyDescent="0.25">
      <c r="I6" t="s">
        <v>14</v>
      </c>
    </row>
    <row r="8" spans="1:15" x14ac:dyDescent="0.25">
      <c r="I8" s="1" t="s">
        <v>18</v>
      </c>
    </row>
    <row r="10" spans="1:15" x14ac:dyDescent="0.25">
      <c r="E10" s="4"/>
      <c r="I10" s="3" t="s">
        <v>11</v>
      </c>
      <c r="J10" s="21">
        <f ca="1">INDEX(LINEST($D$26:$D$45,$B$26:$B$45),1)</f>
        <v>7.7391174904266335E-2</v>
      </c>
      <c r="K10" s="21">
        <f ca="1">LN(GROWTH(C26:C45,B26:B45,MIN(B26:B45))/GROWTH(C26:C45,B26:B45,MAX(B26:B45)))/(MIN(B26:B45)-MAX(B26:B45))</f>
        <v>7.7391174904266349E-2</v>
      </c>
      <c r="L10" s="21">
        <f ca="1">LN(LOGEST(C26:C45,B26:B45))</f>
        <v>7.7391174904266252E-2</v>
      </c>
      <c r="O10" s="4"/>
    </row>
    <row r="11" spans="1:15" x14ac:dyDescent="0.25">
      <c r="E11" s="4"/>
      <c r="I11" s="3" t="s">
        <v>19</v>
      </c>
      <c r="J11" s="21">
        <f ca="1">INDEX(LINEST($D$26:$D$45,$B$26:$B$45),2)</f>
        <v>1.9391515469012193</v>
      </c>
    </row>
    <row r="12" spans="1:15" x14ac:dyDescent="0.25">
      <c r="E12" s="4"/>
      <c r="I12" s="23" t="s">
        <v>12</v>
      </c>
      <c r="J12" s="21">
        <f ca="1">EXP(J11)</f>
        <v>6.9528493008116552</v>
      </c>
      <c r="K12" s="21">
        <f ca="1">GROWTH($C$26:$C$45,$B$26:$B$45,0)</f>
        <v>6.9528493008116552</v>
      </c>
      <c r="L12" s="21">
        <f ca="1">INDEX(LOGEST(C26:C45,B26:B45),,2)</f>
        <v>6.9528493008116552</v>
      </c>
    </row>
    <row r="13" spans="1:15" x14ac:dyDescent="0.25">
      <c r="E13" s="4"/>
    </row>
    <row r="15" spans="1:15" x14ac:dyDescent="0.25">
      <c r="G15" s="4"/>
    </row>
    <row r="16" spans="1:15" ht="18.75" x14ac:dyDescent="0.35">
      <c r="A16" s="1" t="s">
        <v>8</v>
      </c>
      <c r="G16" s="4"/>
    </row>
    <row r="24" spans="1:7" x14ac:dyDescent="0.25">
      <c r="B24" s="17" t="s">
        <v>9</v>
      </c>
      <c r="C24" s="17" t="s">
        <v>16</v>
      </c>
      <c r="E24" s="19" t="s">
        <v>13</v>
      </c>
    </row>
    <row r="25" spans="1:7" x14ac:dyDescent="0.25">
      <c r="B25" s="6" t="s">
        <v>0</v>
      </c>
      <c r="C25" s="7" t="s">
        <v>1</v>
      </c>
      <c r="D25" s="7" t="s">
        <v>17</v>
      </c>
      <c r="E25" s="16" t="s">
        <v>10</v>
      </c>
      <c r="F25" s="16" t="s">
        <v>29</v>
      </c>
      <c r="G25" s="16" t="s">
        <v>30</v>
      </c>
    </row>
    <row r="26" spans="1:7" x14ac:dyDescent="0.25">
      <c r="A26" s="18">
        <v>1</v>
      </c>
      <c r="B26" s="9">
        <v>2</v>
      </c>
      <c r="C26" s="9">
        <f ca="1">B26+RANDBETWEEN(0,20)</f>
        <v>3</v>
      </c>
      <c r="D26" s="9">
        <f ca="1">LN(C26)</f>
        <v>1.0986122886681098</v>
      </c>
      <c r="E26" s="8">
        <f ca="1">$J$12*EXP($J$10*B26)</f>
        <v>8.116783026810575</v>
      </c>
      <c r="F26" s="8">
        <f ca="1">GROWTH($C$26:$C$45,$B$26:$B$45,B26)</f>
        <v>8.116783026810575</v>
      </c>
      <c r="G26" s="8">
        <f ca="1">INDEX(LOGEST($C$26:$C$45,$B$26:$B$45),,2)*LOGEST($C$26:$C$45,$B$26:$B$45)^B26</f>
        <v>8.1167830268105732</v>
      </c>
    </row>
    <row r="27" spans="1:7" x14ac:dyDescent="0.25">
      <c r="A27" s="18">
        <v>2</v>
      </c>
      <c r="B27" s="9">
        <f>B26+1</f>
        <v>3</v>
      </c>
      <c r="C27" s="9">
        <f t="shared" ref="C27:C45" ca="1" si="0">B27+RANDBETWEEN(0,20)</f>
        <v>15</v>
      </c>
      <c r="D27" s="9">
        <f t="shared" ref="D27:D45" ca="1" si="1">LN(C27)</f>
        <v>2.7080502011022101</v>
      </c>
      <c r="E27" s="8">
        <f t="shared" ref="E27:E45" ca="1" si="2">$J$12*EXP($J$10*B27)</f>
        <v>8.769897086670289</v>
      </c>
      <c r="F27" s="8">
        <f t="shared" ref="F27:F45" ca="1" si="3">GROWTH($C$26:$C$45,$B$26:$B$45,B27)</f>
        <v>8.769897086670289</v>
      </c>
      <c r="G27" s="8">
        <f t="shared" ref="G27:G45" ca="1" si="4">INDEX(LOGEST($C$26:$C$45,$B$26:$B$45),,2)*LOGEST($C$26:$C$45,$B$26:$B$45)^B27</f>
        <v>8.7698970866702872</v>
      </c>
    </row>
    <row r="28" spans="1:7" x14ac:dyDescent="0.25">
      <c r="A28" s="18">
        <v>3</v>
      </c>
      <c r="B28" s="9">
        <f t="shared" ref="B28:B45" si="5">B27+1</f>
        <v>4</v>
      </c>
      <c r="C28" s="9">
        <f t="shared" ca="1" si="0"/>
        <v>6</v>
      </c>
      <c r="D28" s="9">
        <f t="shared" ca="1" si="1"/>
        <v>1.791759469228055</v>
      </c>
      <c r="E28" s="8">
        <f t="shared" ca="1" si="2"/>
        <v>9.4755637371040624</v>
      </c>
      <c r="F28" s="8">
        <f t="shared" ca="1" si="3"/>
        <v>9.4755637371040624</v>
      </c>
      <c r="G28" s="8">
        <f t="shared" ca="1" si="4"/>
        <v>9.4755637371040571</v>
      </c>
    </row>
    <row r="29" spans="1:7" x14ac:dyDescent="0.25">
      <c r="A29" s="18">
        <v>4</v>
      </c>
      <c r="B29" s="9">
        <f t="shared" si="5"/>
        <v>5</v>
      </c>
      <c r="C29" s="9">
        <f t="shared" ca="1" si="0"/>
        <v>5</v>
      </c>
      <c r="D29" s="9">
        <f t="shared" ca="1" si="1"/>
        <v>1.6094379124341003</v>
      </c>
      <c r="E29" s="8">
        <f t="shared" ca="1" si="2"/>
        <v>10.238011603624315</v>
      </c>
      <c r="F29" s="8">
        <f t="shared" ca="1" si="3"/>
        <v>10.238011603624315</v>
      </c>
      <c r="G29" s="8">
        <f t="shared" ca="1" si="4"/>
        <v>10.238011603624308</v>
      </c>
    </row>
    <row r="30" spans="1:7" x14ac:dyDescent="0.25">
      <c r="A30" s="18">
        <v>5</v>
      </c>
      <c r="B30" s="9">
        <f t="shared" si="5"/>
        <v>6</v>
      </c>
      <c r="C30" s="9">
        <f t="shared" ca="1" si="0"/>
        <v>21</v>
      </c>
      <c r="D30" s="9">
        <f t="shared" ca="1" si="1"/>
        <v>3.044522437723423</v>
      </c>
      <c r="E30" s="8">
        <f t="shared" ca="1" si="2"/>
        <v>11.061809566591595</v>
      </c>
      <c r="F30" s="8">
        <f t="shared" ca="1" si="3"/>
        <v>11.061809566591595</v>
      </c>
      <c r="G30" s="8">
        <f t="shared" ca="1" si="4"/>
        <v>11.061809566591585</v>
      </c>
    </row>
    <row r="31" spans="1:7" x14ac:dyDescent="0.25">
      <c r="A31" s="18">
        <v>6</v>
      </c>
      <c r="B31" s="9">
        <f t="shared" si="5"/>
        <v>7</v>
      </c>
      <c r="C31" s="9">
        <f t="shared" ca="1" si="0"/>
        <v>27</v>
      </c>
      <c r="D31" s="9">
        <f t="shared" ca="1" si="1"/>
        <v>3.2958368660043291</v>
      </c>
      <c r="E31" s="8">
        <f t="shared" ca="1" si="2"/>
        <v>11.951894139699927</v>
      </c>
      <c r="F31" s="8">
        <f t="shared" ca="1" si="3"/>
        <v>11.951894139699927</v>
      </c>
      <c r="G31" s="8">
        <f t="shared" ca="1" si="4"/>
        <v>11.951894139699917</v>
      </c>
    </row>
    <row r="32" spans="1:7" x14ac:dyDescent="0.25">
      <c r="A32" s="18">
        <v>7</v>
      </c>
      <c r="B32" s="9">
        <f t="shared" si="5"/>
        <v>8</v>
      </c>
      <c r="C32" s="9">
        <f t="shared" ca="1" si="0"/>
        <v>27</v>
      </c>
      <c r="D32" s="9">
        <f t="shared" ca="1" si="1"/>
        <v>3.2958368660043291</v>
      </c>
      <c r="E32" s="8">
        <f t="shared" ca="1" si="2"/>
        <v>12.91359905146227</v>
      </c>
      <c r="F32" s="8">
        <f t="shared" ca="1" si="3"/>
        <v>12.91359905146227</v>
      </c>
      <c r="G32" s="8">
        <f t="shared" ca="1" si="4"/>
        <v>12.913599051462256</v>
      </c>
    </row>
    <row r="33" spans="1:7" x14ac:dyDescent="0.25">
      <c r="A33" s="18">
        <v>8</v>
      </c>
      <c r="B33" s="9">
        <f t="shared" si="5"/>
        <v>9</v>
      </c>
      <c r="C33" s="9">
        <f t="shared" ca="1" si="0"/>
        <v>12</v>
      </c>
      <c r="D33" s="9">
        <f t="shared" ca="1" si="1"/>
        <v>2.4849066497880004</v>
      </c>
      <c r="E33" s="8">
        <f t="shared" ca="1" si="2"/>
        <v>13.952687206959656</v>
      </c>
      <c r="F33" s="8">
        <f t="shared" ca="1" si="3"/>
        <v>13.952687206959656</v>
      </c>
      <c r="G33" s="8">
        <f t="shared" ca="1" si="4"/>
        <v>13.952687206959638</v>
      </c>
    </row>
    <row r="34" spans="1:7" x14ac:dyDescent="0.25">
      <c r="A34" s="18">
        <v>9</v>
      </c>
      <c r="B34" s="9">
        <f t="shared" si="5"/>
        <v>10</v>
      </c>
      <c r="C34" s="9">
        <f t="shared" ca="1" si="0"/>
        <v>12</v>
      </c>
      <c r="D34" s="9">
        <f t="shared" ca="1" si="1"/>
        <v>2.4849066497880004</v>
      </c>
      <c r="E34" s="8">
        <f t="shared" ca="1" si="2"/>
        <v>15.075385221381122</v>
      </c>
      <c r="F34" s="8">
        <f t="shared" ca="1" si="3"/>
        <v>15.075385221381122</v>
      </c>
      <c r="G34" s="8">
        <f t="shared" ca="1" si="4"/>
        <v>15.075385221381104</v>
      </c>
    </row>
    <row r="35" spans="1:7" x14ac:dyDescent="0.25">
      <c r="A35" s="18">
        <v>10</v>
      </c>
      <c r="B35" s="9">
        <f t="shared" si="5"/>
        <v>11</v>
      </c>
      <c r="C35" s="9">
        <f t="shared" ca="1" si="0"/>
        <v>14</v>
      </c>
      <c r="D35" s="9">
        <f t="shared" ca="1" si="1"/>
        <v>2.6390573296152584</v>
      </c>
      <c r="E35" s="8">
        <f t="shared" ca="1" si="2"/>
        <v>16.288420732292671</v>
      </c>
      <c r="F35" s="8">
        <f t="shared" ca="1" si="3"/>
        <v>16.288420732292671</v>
      </c>
      <c r="G35" s="8">
        <f t="shared" ca="1" si="4"/>
        <v>16.288420732292646</v>
      </c>
    </row>
    <row r="36" spans="1:7" x14ac:dyDescent="0.25">
      <c r="A36" s="18">
        <v>11</v>
      </c>
      <c r="B36" s="9">
        <f t="shared" si="5"/>
        <v>12</v>
      </c>
      <c r="C36" s="9">
        <f t="shared" ca="1" si="0"/>
        <v>29</v>
      </c>
      <c r="D36" s="9">
        <f t="shared" ca="1" si="1"/>
        <v>3.3672958299864741</v>
      </c>
      <c r="E36" s="8">
        <f t="shared" ca="1" si="2"/>
        <v>17.599062714224647</v>
      </c>
      <c r="F36" s="8">
        <f t="shared" ca="1" si="3"/>
        <v>17.599062714224647</v>
      </c>
      <c r="G36" s="8">
        <f t="shared" ca="1" si="4"/>
        <v>17.599062714224615</v>
      </c>
    </row>
    <row r="37" spans="1:7" x14ac:dyDescent="0.25">
      <c r="A37" s="18">
        <v>12</v>
      </c>
      <c r="B37" s="9">
        <f t="shared" si="5"/>
        <v>13</v>
      </c>
      <c r="C37" s="9">
        <f t="shared" ca="1" si="0"/>
        <v>29</v>
      </c>
      <c r="D37" s="9">
        <f t="shared" ca="1" si="1"/>
        <v>3.3672958299864741</v>
      </c>
      <c r="E37" s="8">
        <f t="shared" ca="1" si="2"/>
        <v>19.015165037158063</v>
      </c>
      <c r="F37" s="8">
        <f t="shared" ca="1" si="3"/>
        <v>19.015165037158063</v>
      </c>
      <c r="G37" s="8">
        <f t="shared" ca="1" si="4"/>
        <v>19.015165037158031</v>
      </c>
    </row>
    <row r="38" spans="1:7" x14ac:dyDescent="0.25">
      <c r="A38" s="18">
        <v>13</v>
      </c>
      <c r="B38" s="9">
        <f t="shared" si="5"/>
        <v>14</v>
      </c>
      <c r="C38" s="9">
        <f t="shared" ca="1" si="0"/>
        <v>14</v>
      </c>
      <c r="D38" s="9">
        <f t="shared" ca="1" si="1"/>
        <v>2.6390573296152584</v>
      </c>
      <c r="E38" s="8">
        <f t="shared" ca="1" si="2"/>
        <v>20.545213529929068</v>
      </c>
      <c r="F38" s="8">
        <f t="shared" ca="1" si="3"/>
        <v>20.545213529929068</v>
      </c>
      <c r="G38" s="8">
        <f t="shared" ca="1" si="4"/>
        <v>20.545213529929029</v>
      </c>
    </row>
    <row r="39" spans="1:7" x14ac:dyDescent="0.25">
      <c r="A39" s="18">
        <v>14</v>
      </c>
      <c r="B39" s="9">
        <f t="shared" si="5"/>
        <v>15</v>
      </c>
      <c r="C39" s="9">
        <f t="shared" ca="1" si="0"/>
        <v>25</v>
      </c>
      <c r="D39" s="9">
        <f t="shared" ca="1" si="1"/>
        <v>3.2188758248682006</v>
      </c>
      <c r="E39" s="8">
        <f t="shared" ca="1" si="2"/>
        <v>22.198376830573476</v>
      </c>
      <c r="F39" s="8">
        <f t="shared" ca="1" si="3"/>
        <v>22.198376830573476</v>
      </c>
      <c r="G39" s="8">
        <f t="shared" ca="1" si="4"/>
        <v>22.198376830573434</v>
      </c>
    </row>
    <row r="40" spans="1:7" x14ac:dyDescent="0.25">
      <c r="A40" s="18">
        <v>15</v>
      </c>
      <c r="B40" s="9">
        <f t="shared" si="5"/>
        <v>16</v>
      </c>
      <c r="C40" s="9">
        <f t="shared" ca="1" si="0"/>
        <v>16</v>
      </c>
      <c r="D40" s="9">
        <f t="shared" ca="1" si="1"/>
        <v>2.7725887222397811</v>
      </c>
      <c r="E40" s="8">
        <f t="shared" ca="1" si="2"/>
        <v>23.984561328326222</v>
      </c>
      <c r="F40" s="8">
        <f t="shared" ca="1" si="3"/>
        <v>23.984561328326222</v>
      </c>
      <c r="G40" s="8">
        <f t="shared" ca="1" si="4"/>
        <v>23.984561328326169</v>
      </c>
    </row>
    <row r="41" spans="1:7" x14ac:dyDescent="0.25">
      <c r="A41" s="18">
        <v>16</v>
      </c>
      <c r="B41" s="9">
        <f t="shared" si="5"/>
        <v>17</v>
      </c>
      <c r="C41" s="9">
        <f t="shared" ca="1" si="0"/>
        <v>24</v>
      </c>
      <c r="D41" s="9">
        <f t="shared" ca="1" si="1"/>
        <v>3.1780538303479458</v>
      </c>
      <c r="E41" s="8">
        <f t="shared" ca="1" si="2"/>
        <v>25.914470526509234</v>
      </c>
      <c r="F41" s="8">
        <f t="shared" ca="1" si="3"/>
        <v>25.914470526509234</v>
      </c>
      <c r="G41" s="8">
        <f t="shared" ca="1" si="4"/>
        <v>25.91447052650917</v>
      </c>
    </row>
    <row r="42" spans="1:7" x14ac:dyDescent="0.25">
      <c r="A42" s="18">
        <v>17</v>
      </c>
      <c r="B42" s="9">
        <f t="shared" si="5"/>
        <v>18</v>
      </c>
      <c r="C42" s="9">
        <f t="shared" ca="1" si="0"/>
        <v>38</v>
      </c>
      <c r="D42" s="9">
        <f t="shared" ca="1" si="1"/>
        <v>3.6375861597263857</v>
      </c>
      <c r="E42" s="8">
        <f t="shared" ca="1" si="2"/>
        <v>27.999669182032978</v>
      </c>
      <c r="F42" s="8">
        <f t="shared" ca="1" si="3"/>
        <v>27.999669182032978</v>
      </c>
      <c r="G42" s="8">
        <f t="shared" ca="1" si="4"/>
        <v>27.999669182032903</v>
      </c>
    </row>
    <row r="43" spans="1:7" x14ac:dyDescent="0.25">
      <c r="A43" s="18">
        <v>18</v>
      </c>
      <c r="B43" s="9">
        <f t="shared" si="5"/>
        <v>19</v>
      </c>
      <c r="C43" s="9">
        <f t="shared" ca="1" si="0"/>
        <v>19</v>
      </c>
      <c r="D43" s="9">
        <f t="shared" ca="1" si="1"/>
        <v>2.9444389791664403</v>
      </c>
      <c r="E43" s="8">
        <f t="shared" ca="1" si="2"/>
        <v>30.252652605860209</v>
      </c>
      <c r="F43" s="8">
        <f t="shared" ca="1" si="3"/>
        <v>30.252652605860209</v>
      </c>
      <c r="G43" s="8">
        <f t="shared" ca="1" si="4"/>
        <v>30.252652605860128</v>
      </c>
    </row>
    <row r="44" spans="1:7" x14ac:dyDescent="0.25">
      <c r="A44" s="18">
        <v>19</v>
      </c>
      <c r="B44" s="9">
        <f t="shared" si="5"/>
        <v>20</v>
      </c>
      <c r="C44" s="9">
        <f t="shared" ca="1" si="0"/>
        <v>38</v>
      </c>
      <c r="D44" s="9">
        <f t="shared" ca="1" si="1"/>
        <v>3.6375861597263857</v>
      </c>
      <c r="E44" s="8">
        <f t="shared" ca="1" si="2"/>
        <v>32.68692153970688</v>
      </c>
      <c r="F44" s="8">
        <f t="shared" ca="1" si="3"/>
        <v>32.68692153970688</v>
      </c>
      <c r="G44" s="8">
        <f t="shared" ca="1" si="4"/>
        <v>32.686921539706788</v>
      </c>
    </row>
    <row r="45" spans="1:7" x14ac:dyDescent="0.25">
      <c r="A45" s="18">
        <v>20</v>
      </c>
      <c r="B45" s="9">
        <f t="shared" si="5"/>
        <v>21</v>
      </c>
      <c r="C45" s="9">
        <f t="shared" ca="1" si="0"/>
        <v>29</v>
      </c>
      <c r="D45" s="9">
        <f t="shared" ca="1" si="1"/>
        <v>3.3672958299864741</v>
      </c>
      <c r="E45" s="8">
        <f t="shared" ca="1" si="2"/>
        <v>35.317063057670133</v>
      </c>
      <c r="F45" s="8">
        <f t="shared" ca="1" si="3"/>
        <v>35.317063057670133</v>
      </c>
      <c r="G45" s="8">
        <f t="shared" ca="1" si="4"/>
        <v>35.317063057670033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E26" sqref="E26"/>
    </sheetView>
  </sheetViews>
  <sheetFormatPr defaultRowHeight="15" x14ac:dyDescent="0.25"/>
  <cols>
    <col min="1" max="1" width="5.42578125" customWidth="1"/>
    <col min="2" max="7" width="13.7109375" customWidth="1"/>
    <col min="8" max="8" width="3" customWidth="1"/>
    <col min="9" max="9" width="8.28515625" customWidth="1"/>
    <col min="10" max="12" width="9.42578125" bestFit="1" customWidth="1"/>
    <col min="13" max="13" width="12.28515625" bestFit="1" customWidth="1"/>
    <col min="272" max="273" width="10" customWidth="1"/>
    <col min="353" max="354" width="8.5703125" customWidth="1"/>
  </cols>
  <sheetData>
    <row r="1" spans="1:15" ht="26.25" x14ac:dyDescent="0.25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ht="15.75" x14ac:dyDescent="0.25">
      <c r="A2" s="11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ht="18.75" x14ac:dyDescent="0.25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5" x14ac:dyDescent="0.25">
      <c r="A4" s="15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5" x14ac:dyDescent="0.25">
      <c r="I5" s="20" t="str">
        <f ca="1">"Экспоненциальная аппроксимация y="&amp;TEXT(J13,"0,0000")&amp;"*EXP("&amp;TEXT(J11,"0,0000")&amp;"x)"&amp;IF(J8&lt;0,"","+")&amp;TEXT(J8,"0,0000")</f>
        <v>Экспоненциальная аппроксимация y=2,4482*EXP(0,2517x)-42,5671</v>
      </c>
    </row>
    <row r="6" spans="1:15" x14ac:dyDescent="0.25">
      <c r="I6" t="s">
        <v>21</v>
      </c>
    </row>
    <row r="8" spans="1:15" x14ac:dyDescent="0.25">
      <c r="I8" s="3" t="s">
        <v>26</v>
      </c>
      <c r="J8" s="22">
        <f ca="1">MIN(C26:C45)*1.001</f>
        <v>-42.567050432983258</v>
      </c>
      <c r="K8" s="17" t="s">
        <v>25</v>
      </c>
    </row>
    <row r="10" spans="1:15" x14ac:dyDescent="0.25">
      <c r="E10" s="4"/>
      <c r="I10" s="1" t="s">
        <v>18</v>
      </c>
      <c r="O10" s="4"/>
    </row>
    <row r="11" spans="1:15" x14ac:dyDescent="0.25">
      <c r="E11" s="4"/>
      <c r="I11" s="3" t="s">
        <v>11</v>
      </c>
      <c r="J11" s="21">
        <f ca="1">INDEX(LINEST($D$26:$D$45,$B$26:$B$45),1)</f>
        <v>0.2516950789140478</v>
      </c>
    </row>
    <row r="12" spans="1:15" x14ac:dyDescent="0.25">
      <c r="E12" s="4"/>
      <c r="I12" s="3" t="s">
        <v>19</v>
      </c>
      <c r="J12" s="21">
        <f ca="1">INDEX(LINEST($D$26:$D$45,$B$26:$B$45),2)</f>
        <v>0.89537249236510963</v>
      </c>
    </row>
    <row r="13" spans="1:15" x14ac:dyDescent="0.25">
      <c r="E13" s="4"/>
      <c r="I13" s="23" t="s">
        <v>12</v>
      </c>
      <c r="J13" s="21">
        <f ca="1">EXP(J12)</f>
        <v>2.4482475731644366</v>
      </c>
    </row>
    <row r="15" spans="1:15" x14ac:dyDescent="0.25">
      <c r="G15" s="4"/>
    </row>
    <row r="16" spans="1:15" ht="18.75" x14ac:dyDescent="0.35">
      <c r="A16" s="1" t="s">
        <v>8</v>
      </c>
      <c r="G16" s="4"/>
    </row>
    <row r="24" spans="1:5" x14ac:dyDescent="0.25">
      <c r="B24" s="17" t="s">
        <v>9</v>
      </c>
      <c r="C24" s="17"/>
      <c r="E24" s="19" t="s">
        <v>13</v>
      </c>
    </row>
    <row r="25" spans="1:5" x14ac:dyDescent="0.25">
      <c r="B25" s="6" t="s">
        <v>0</v>
      </c>
      <c r="C25" s="7" t="s">
        <v>1</v>
      </c>
      <c r="D25" s="7" t="s">
        <v>20</v>
      </c>
      <c r="E25" s="16" t="s">
        <v>10</v>
      </c>
    </row>
    <row r="26" spans="1:5" x14ac:dyDescent="0.25">
      <c r="A26" s="18">
        <v>1</v>
      </c>
      <c r="B26" s="9">
        <v>2</v>
      </c>
      <c r="C26" s="9">
        <f ca="1">3*EXP(0.2*B26)+RANDBETWEEN(-50,50)</f>
        <v>-42.524525907076189</v>
      </c>
      <c r="D26" s="9">
        <f t="shared" ref="D26:D45" ca="1" si="0">LN(C26-$J$8)</f>
        <v>-3.1576742893321579</v>
      </c>
      <c r="E26" s="8">
        <f t="shared" ref="E26:E45" ca="1" si="1">$J$13*EXP($J$11*B26)+$J$8</f>
        <v>-38.51686506398844</v>
      </c>
    </row>
    <row r="27" spans="1:5" x14ac:dyDescent="0.25">
      <c r="A27" s="18">
        <v>2</v>
      </c>
      <c r="B27" s="9">
        <f>B26+1</f>
        <v>3</v>
      </c>
      <c r="C27" s="9">
        <f t="shared" ref="C27:C45" ca="1" si="2">3*EXP(0.2*B27)+RANDBETWEEN(-50,50)</f>
        <v>-34.533643598828476</v>
      </c>
      <c r="D27" s="9">
        <f t="shared" ca="1" si="0"/>
        <v>2.0836087012664919</v>
      </c>
      <c r="E27" s="8">
        <f t="shared" ca="1" si="1"/>
        <v>-37.357686674019767</v>
      </c>
    </row>
    <row r="28" spans="1:5" x14ac:dyDescent="0.25">
      <c r="A28" s="18">
        <v>3</v>
      </c>
      <c r="B28" s="9">
        <f t="shared" ref="B28:B45" si="3">B27+1</f>
        <v>4</v>
      </c>
      <c r="C28" s="9">
        <f t="shared" ca="1" si="2"/>
        <v>-40.323377214522594</v>
      </c>
      <c r="D28" s="9">
        <f t="shared" ca="1" si="0"/>
        <v>0.80811435248426577</v>
      </c>
      <c r="E28" s="8">
        <f t="shared" ca="1" si="1"/>
        <v>-35.86674703923088</v>
      </c>
    </row>
    <row r="29" spans="1:5" x14ac:dyDescent="0.25">
      <c r="A29" s="18">
        <v>4</v>
      </c>
      <c r="B29" s="9">
        <f t="shared" si="3"/>
        <v>5</v>
      </c>
      <c r="C29" s="9">
        <f t="shared" ca="1" si="2"/>
        <v>-0.84515451462286428</v>
      </c>
      <c r="D29" s="9">
        <f t="shared" ca="1" si="0"/>
        <v>3.7310260729725231</v>
      </c>
      <c r="E29" s="8">
        <f t="shared" ca="1" si="1"/>
        <v>-33.949094835030884</v>
      </c>
    </row>
    <row r="30" spans="1:5" x14ac:dyDescent="0.25">
      <c r="A30" s="18">
        <v>5</v>
      </c>
      <c r="B30" s="9">
        <f t="shared" si="3"/>
        <v>6</v>
      </c>
      <c r="C30" s="9">
        <f t="shared" ca="1" si="2"/>
        <v>-18.039649231790357</v>
      </c>
      <c r="D30" s="9">
        <f t="shared" ca="1" si="0"/>
        <v>3.1997909089642422</v>
      </c>
      <c r="E30" s="8">
        <f t="shared" ca="1" si="1"/>
        <v>-31.482603308166471</v>
      </c>
    </row>
    <row r="31" spans="1:5" x14ac:dyDescent="0.25">
      <c r="A31" s="18">
        <v>6</v>
      </c>
      <c r="B31" s="9">
        <f t="shared" si="3"/>
        <v>7</v>
      </c>
      <c r="C31" s="9">
        <f t="shared" ca="1" si="2"/>
        <v>11.165599900534026</v>
      </c>
      <c r="D31" s="9">
        <f t="shared" ca="1" si="0"/>
        <v>3.9840208304089431</v>
      </c>
      <c r="E31" s="8">
        <f t="shared" ca="1" si="1"/>
        <v>-28.310192566130034</v>
      </c>
    </row>
    <row r="32" spans="1:5" x14ac:dyDescent="0.25">
      <c r="A32" s="18">
        <v>7</v>
      </c>
      <c r="B32" s="9">
        <f t="shared" si="3"/>
        <v>8</v>
      </c>
      <c r="C32" s="9">
        <f t="shared" ca="1" si="2"/>
        <v>18.859097273185345</v>
      </c>
      <c r="D32" s="9">
        <f t="shared" ca="1" si="0"/>
        <v>4.117835602907796</v>
      </c>
      <c r="E32" s="8">
        <f t="shared" ca="1" si="1"/>
        <v>-24.229825856343467</v>
      </c>
    </row>
    <row r="33" spans="1:5" x14ac:dyDescent="0.25">
      <c r="A33" s="18">
        <v>8</v>
      </c>
      <c r="B33" s="9">
        <f t="shared" si="3"/>
        <v>9</v>
      </c>
      <c r="C33" s="9">
        <f t="shared" ca="1" si="2"/>
        <v>41.148942393238841</v>
      </c>
      <c r="D33" s="9">
        <f t="shared" ca="1" si="0"/>
        <v>4.4274300324358897</v>
      </c>
      <c r="E33" s="8">
        <f t="shared" ca="1" si="1"/>
        <v>-18.981642742562027</v>
      </c>
    </row>
    <row r="34" spans="1:5" x14ac:dyDescent="0.25">
      <c r="A34" s="18">
        <v>9</v>
      </c>
      <c r="B34" s="9">
        <f t="shared" si="3"/>
        <v>10</v>
      </c>
      <c r="C34" s="9">
        <f t="shared" ca="1" si="2"/>
        <v>6.1671682967919494</v>
      </c>
      <c r="D34" s="9">
        <f t="shared" ca="1" si="0"/>
        <v>3.8863814266721706</v>
      </c>
      <c r="E34" s="8">
        <f t="shared" ca="1" si="1"/>
        <v>-12.231409747640523</v>
      </c>
    </row>
    <row r="35" spans="1:5" x14ac:dyDescent="0.25">
      <c r="A35" s="18">
        <v>10</v>
      </c>
      <c r="B35" s="9">
        <f t="shared" si="3"/>
        <v>11</v>
      </c>
      <c r="C35" s="9">
        <f t="shared" ca="1" si="2"/>
        <v>19.075040498302364</v>
      </c>
      <c r="D35" s="9">
        <f t="shared" ca="1" si="0"/>
        <v>4.1213449315392365</v>
      </c>
      <c r="E35" s="8">
        <f t="shared" ca="1" si="1"/>
        <v>-3.5492345075895102</v>
      </c>
    </row>
    <row r="36" spans="1:5" x14ac:dyDescent="0.25">
      <c r="A36" s="18">
        <v>11</v>
      </c>
      <c r="B36" s="9">
        <f t="shared" si="3"/>
        <v>12</v>
      </c>
      <c r="C36" s="9">
        <f t="shared" ca="1" si="2"/>
        <v>44.069529141924818</v>
      </c>
      <c r="D36" s="9">
        <f t="shared" ca="1" si="0"/>
        <v>4.4617221233228079</v>
      </c>
      <c r="E36" s="8">
        <f t="shared" ca="1" si="1"/>
        <v>7.6178121640833965</v>
      </c>
    </row>
    <row r="37" spans="1:5" x14ac:dyDescent="0.25">
      <c r="A37" s="18">
        <v>12</v>
      </c>
      <c r="B37" s="9">
        <f t="shared" si="3"/>
        <v>13</v>
      </c>
      <c r="C37" s="9">
        <f t="shared" ca="1" si="2"/>
        <v>10.391214105005076</v>
      </c>
      <c r="D37" s="9">
        <f t="shared" ca="1" si="0"/>
        <v>3.9695041417940242</v>
      </c>
      <c r="E37" s="8">
        <f t="shared" ca="1" si="1"/>
        <v>21.980909880893357</v>
      </c>
    </row>
    <row r="38" spans="1:5" x14ac:dyDescent="0.25">
      <c r="A38" s="18">
        <v>13</v>
      </c>
      <c r="B38" s="9">
        <f t="shared" si="3"/>
        <v>14</v>
      </c>
      <c r="C38" s="9">
        <f t="shared" ca="1" si="2"/>
        <v>70.333940313291166</v>
      </c>
      <c r="D38" s="9">
        <f t="shared" ca="1" si="0"/>
        <v>4.7265112465491272</v>
      </c>
      <c r="E38" s="8">
        <f t="shared" ca="1" si="1"/>
        <v>40.454780554859759</v>
      </c>
    </row>
    <row r="39" spans="1:5" x14ac:dyDescent="0.25">
      <c r="A39" s="18">
        <v>14</v>
      </c>
      <c r="B39" s="9">
        <f t="shared" si="3"/>
        <v>15</v>
      </c>
      <c r="C39" s="9">
        <f t="shared" ca="1" si="2"/>
        <v>59.256610769563004</v>
      </c>
      <c r="D39" s="9">
        <f t="shared" ca="1" si="0"/>
        <v>4.6232425054249244</v>
      </c>
      <c r="E39" s="8">
        <f t="shared" ca="1" si="1"/>
        <v>64.215942973117933</v>
      </c>
    </row>
    <row r="40" spans="1:5" x14ac:dyDescent="0.25">
      <c r="A40" s="18">
        <v>15</v>
      </c>
      <c r="B40" s="9">
        <f t="shared" si="3"/>
        <v>16</v>
      </c>
      <c r="C40" s="9">
        <f t="shared" ca="1" si="2"/>
        <v>122.59759059132806</v>
      </c>
      <c r="D40" s="9">
        <f t="shared" ca="1" si="0"/>
        <v>5.1069428007945046</v>
      </c>
      <c r="E40" s="8">
        <f t="shared" ca="1" si="1"/>
        <v>94.777640054957828</v>
      </c>
    </row>
    <row r="41" spans="1:5" x14ac:dyDescent="0.25">
      <c r="A41" s="18">
        <v>16</v>
      </c>
      <c r="B41" s="9">
        <f t="shared" si="3"/>
        <v>17</v>
      </c>
      <c r="C41" s="9">
        <f t="shared" ca="1" si="2"/>
        <v>64.892300142191075</v>
      </c>
      <c r="D41" s="9">
        <f t="shared" ca="1" si="0"/>
        <v>4.6771126418725339</v>
      </c>
      <c r="E41" s="8">
        <f t="shared" ca="1" si="1"/>
        <v>134.08621057356322</v>
      </c>
    </row>
    <row r="42" spans="1:5" x14ac:dyDescent="0.25">
      <c r="A42" s="18">
        <v>17</v>
      </c>
      <c r="B42" s="9">
        <f t="shared" si="3"/>
        <v>18</v>
      </c>
      <c r="C42" s="9">
        <f t="shared" ca="1" si="2"/>
        <v>72.794703331033958</v>
      </c>
      <c r="D42" s="9">
        <f t="shared" ca="1" si="0"/>
        <v>4.7480728759524373</v>
      </c>
      <c r="E42" s="8">
        <f t="shared" ca="1" si="1"/>
        <v>184.64504282945703</v>
      </c>
    </row>
    <row r="43" spans="1:5" x14ac:dyDescent="0.25">
      <c r="A43" s="18">
        <v>18</v>
      </c>
      <c r="B43" s="9">
        <f t="shared" si="3"/>
        <v>19</v>
      </c>
      <c r="C43" s="9">
        <f t="shared" ca="1" si="2"/>
        <v>179.1035534799025</v>
      </c>
      <c r="D43" s="9">
        <f t="shared" ca="1" si="0"/>
        <v>5.4011925138430206</v>
      </c>
      <c r="E43" s="8">
        <f t="shared" ca="1" si="1"/>
        <v>249.67400433467634</v>
      </c>
    </row>
    <row r="44" spans="1:5" x14ac:dyDescent="0.25">
      <c r="A44" s="18">
        <v>19</v>
      </c>
      <c r="B44" s="9">
        <f t="shared" si="3"/>
        <v>20</v>
      </c>
      <c r="C44" s="9">
        <f t="shared" ca="1" si="2"/>
        <v>163.79445009943271</v>
      </c>
      <c r="D44" s="9">
        <f t="shared" ca="1" si="0"/>
        <v>5.3296294877805996</v>
      </c>
      <c r="E44" s="8">
        <f t="shared" ca="1" si="1"/>
        <v>333.31450087629383</v>
      </c>
    </row>
    <row r="45" spans="1:5" x14ac:dyDescent="0.25">
      <c r="A45" s="18">
        <v>20</v>
      </c>
      <c r="B45" s="9">
        <f t="shared" si="3"/>
        <v>21</v>
      </c>
      <c r="C45" s="9">
        <f t="shared" ca="1" si="2"/>
        <v>215.05899312277546</v>
      </c>
      <c r="D45" s="9">
        <f t="shared" ca="1" si="0"/>
        <v>5.5515090898797936</v>
      </c>
      <c r="E45" s="8">
        <f t="shared" ca="1" si="1"/>
        <v>440.8932242604414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3" sqref="A3"/>
    </sheetView>
  </sheetViews>
  <sheetFormatPr defaultRowHeight="15" x14ac:dyDescent="0.25"/>
  <cols>
    <col min="1" max="1" width="5.42578125" customWidth="1"/>
    <col min="2" max="7" width="13.7109375" customWidth="1"/>
    <col min="8" max="8" width="3" customWidth="1"/>
    <col min="9" max="9" width="6" customWidth="1"/>
    <col min="10" max="12" width="9.42578125" bestFit="1" customWidth="1"/>
    <col min="13" max="13" width="12.28515625" bestFit="1" customWidth="1"/>
    <col min="272" max="273" width="10" customWidth="1"/>
    <col min="353" max="354" width="8.5703125" customWidth="1"/>
  </cols>
  <sheetData>
    <row r="1" spans="1:15" ht="26.25" x14ac:dyDescent="0.25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ht="15.75" x14ac:dyDescent="0.25">
      <c r="A2" s="11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ht="18.75" x14ac:dyDescent="0.25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5" x14ac:dyDescent="0.25">
      <c r="A4" s="15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5" x14ac:dyDescent="0.25">
      <c r="I5" s="20" t="str">
        <f ca="1">"Экспоненциальная аппроксимация y="&amp;TEXT(J13,"0,0000")&amp;"*EXP("&amp;TEXT(J11,"0,0000")&amp;"x)"&amp;IF(J8&lt;0,"","+")&amp;TEXT(J8,"0,0000")</f>
        <v>Экспоненциальная аппроксимация y=-7,8974*EXP(0,1631x)+33,8690</v>
      </c>
    </row>
    <row r="6" spans="1:15" x14ac:dyDescent="0.25">
      <c r="I6" t="s">
        <v>22</v>
      </c>
    </row>
    <row r="8" spans="1:15" x14ac:dyDescent="0.25">
      <c r="I8" s="3" t="s">
        <v>26</v>
      </c>
      <c r="J8" s="22">
        <f ca="1">MAX(C26:C45)*1.01</f>
        <v>33.868980034816758</v>
      </c>
      <c r="K8" s="17" t="s">
        <v>24</v>
      </c>
    </row>
    <row r="10" spans="1:15" x14ac:dyDescent="0.25">
      <c r="E10" s="4"/>
      <c r="I10" s="1" t="s">
        <v>18</v>
      </c>
      <c r="O10" s="4"/>
    </row>
    <row r="11" spans="1:15" x14ac:dyDescent="0.25">
      <c r="E11" s="4"/>
      <c r="I11" s="3" t="s">
        <v>11</v>
      </c>
      <c r="J11" s="21">
        <f ca="1">INDEX(LINEST($D$26:$D$45,$B$26:$B$45),1)</f>
        <v>0.16312131938469507</v>
      </c>
    </row>
    <row r="12" spans="1:15" x14ac:dyDescent="0.25">
      <c r="E12" s="4"/>
      <c r="I12" s="3" t="s">
        <v>19</v>
      </c>
      <c r="J12" s="21">
        <f ca="1">INDEX(LINEST($D$26:$D$45,$B$26:$B$45),2)</f>
        <v>2.0665359145216984</v>
      </c>
    </row>
    <row r="13" spans="1:15" x14ac:dyDescent="0.25">
      <c r="E13" s="4"/>
      <c r="I13" s="23" t="s">
        <v>12</v>
      </c>
      <c r="J13" s="21">
        <f ca="1">-EXP(J12)</f>
        <v>-7.8974183468080472</v>
      </c>
    </row>
    <row r="15" spans="1:15" x14ac:dyDescent="0.25">
      <c r="G15" s="4"/>
    </row>
    <row r="16" spans="1:15" ht="18.75" x14ac:dyDescent="0.35">
      <c r="A16" s="1" t="s">
        <v>8</v>
      </c>
      <c r="G16" s="4"/>
    </row>
    <row r="24" spans="1:5" x14ac:dyDescent="0.25">
      <c r="B24" s="17" t="s">
        <v>9</v>
      </c>
      <c r="C24" s="17"/>
      <c r="E24" s="19" t="s">
        <v>13</v>
      </c>
    </row>
    <row r="25" spans="1:5" x14ac:dyDescent="0.25">
      <c r="B25" s="6" t="s">
        <v>0</v>
      </c>
      <c r="C25" s="7" t="s">
        <v>1</v>
      </c>
      <c r="D25" s="7" t="s">
        <v>23</v>
      </c>
      <c r="E25" s="16" t="s">
        <v>10</v>
      </c>
    </row>
    <row r="26" spans="1:5" x14ac:dyDescent="0.25">
      <c r="A26" s="18">
        <v>1</v>
      </c>
      <c r="B26" s="9">
        <v>2</v>
      </c>
      <c r="C26" s="9">
        <f ca="1">-3*EXP(0.2*B26)+RANDBETWEEN(-50,50)</f>
        <v>7.524525907076189</v>
      </c>
      <c r="D26" s="9">
        <f ca="1">LN($J$8-C26)</f>
        <v>3.2712577833000882</v>
      </c>
      <c r="E26" s="8">
        <f t="shared" ref="E26:E45" ca="1" si="0">$J$13*EXP($J$11*B26)+$J$8</f>
        <v>22.925120200174344</v>
      </c>
    </row>
    <row r="27" spans="1:5" x14ac:dyDescent="0.25">
      <c r="A27" s="18">
        <v>2</v>
      </c>
      <c r="B27" s="9">
        <f>B26+1</f>
        <v>3</v>
      </c>
      <c r="C27" s="9">
        <f t="shared" ref="C27:C45" ca="1" si="1">-3*EXP(0.2*B27)+RANDBETWEEN(-50,50)</f>
        <v>33.533643598828476</v>
      </c>
      <c r="D27" s="9">
        <f t="shared" ref="D27:D45" ca="1" si="2">LN($J$8-C27)</f>
        <v>-1.0926209645832214</v>
      </c>
      <c r="E27" s="8">
        <f t="shared" ca="1" si="0"/>
        <v>20.986092633465915</v>
      </c>
    </row>
    <row r="28" spans="1:5" x14ac:dyDescent="0.25">
      <c r="A28" s="18">
        <v>3</v>
      </c>
      <c r="B28" s="9">
        <f t="shared" ref="B28:B45" si="3">B27+1</f>
        <v>4</v>
      </c>
      <c r="C28" s="9">
        <f t="shared" ca="1" si="1"/>
        <v>23.323377214522594</v>
      </c>
      <c r="D28" s="9">
        <f t="shared" ca="1" si="2"/>
        <v>2.355708978754282</v>
      </c>
      <c r="E28" s="8">
        <f t="shared" ca="1" si="0"/>
        <v>18.703509140305137</v>
      </c>
    </row>
    <row r="29" spans="1:5" x14ac:dyDescent="0.25">
      <c r="A29" s="18">
        <v>4</v>
      </c>
      <c r="B29" s="9">
        <f t="shared" si="3"/>
        <v>5</v>
      </c>
      <c r="C29" s="9">
        <f t="shared" ca="1" si="1"/>
        <v>-19.154845485377137</v>
      </c>
      <c r="D29" s="9">
        <f t="shared" ca="1" si="2"/>
        <v>3.9707413506569997</v>
      </c>
      <c r="E29" s="8">
        <f t="shared" ca="1" si="0"/>
        <v>16.01649865489232</v>
      </c>
    </row>
    <row r="30" spans="1:5" x14ac:dyDescent="0.25">
      <c r="A30" s="18">
        <v>5</v>
      </c>
      <c r="B30" s="9">
        <f t="shared" si="3"/>
        <v>6</v>
      </c>
      <c r="C30" s="9">
        <f t="shared" ca="1" si="1"/>
        <v>-40.960350768209643</v>
      </c>
      <c r="D30" s="9">
        <f t="shared" ca="1" si="2"/>
        <v>4.3152099311553984</v>
      </c>
      <c r="E30" s="8">
        <f t="shared" ca="1" si="0"/>
        <v>12.853405006685573</v>
      </c>
    </row>
    <row r="31" spans="1:5" x14ac:dyDescent="0.25">
      <c r="A31" s="18">
        <v>6</v>
      </c>
      <c r="B31" s="9">
        <f t="shared" si="3"/>
        <v>7</v>
      </c>
      <c r="C31" s="9">
        <f t="shared" ca="1" si="1"/>
        <v>-11.165599900534026</v>
      </c>
      <c r="D31" s="9">
        <f t="shared" ca="1" si="2"/>
        <v>3.8074306376769562</v>
      </c>
      <c r="E31" s="8">
        <f t="shared" ca="1" si="0"/>
        <v>9.1298760209813103</v>
      </c>
    </row>
    <row r="32" spans="1:5" x14ac:dyDescent="0.25">
      <c r="A32" s="18">
        <v>7</v>
      </c>
      <c r="B32" s="9">
        <f t="shared" si="3"/>
        <v>8</v>
      </c>
      <c r="C32" s="9">
        <f t="shared" ca="1" si="1"/>
        <v>-32.859097273185341</v>
      </c>
      <c r="D32" s="9">
        <f t="shared" ca="1" si="2"/>
        <v>4.2006258134928016</v>
      </c>
      <c r="E32" s="8">
        <f t="shared" ca="1" si="0"/>
        <v>4.7466140472992961</v>
      </c>
    </row>
    <row r="33" spans="1:5" x14ac:dyDescent="0.25">
      <c r="A33" s="18">
        <v>8</v>
      </c>
      <c r="B33" s="9">
        <f t="shared" si="3"/>
        <v>9</v>
      </c>
      <c r="C33" s="9">
        <f t="shared" ca="1" si="1"/>
        <v>-64.148942393238841</v>
      </c>
      <c r="D33" s="9">
        <f t="shared" ca="1" si="2"/>
        <v>4.5851503438686469</v>
      </c>
      <c r="E33" s="8">
        <f t="shared" ca="1" si="0"/>
        <v>-0.41327207247878306</v>
      </c>
    </row>
    <row r="34" spans="1:5" x14ac:dyDescent="0.25">
      <c r="A34" s="18">
        <v>9</v>
      </c>
      <c r="B34" s="9">
        <f t="shared" si="3"/>
        <v>10</v>
      </c>
      <c r="C34" s="9">
        <f t="shared" ca="1" si="1"/>
        <v>25.832831703208051</v>
      </c>
      <c r="D34" s="9">
        <f t="shared" ca="1" si="2"/>
        <v>2.0839499051706749</v>
      </c>
      <c r="E34" s="8">
        <f t="shared" ca="1" si="0"/>
        <v>-6.4873842129205244</v>
      </c>
    </row>
    <row r="35" spans="1:5" x14ac:dyDescent="0.25">
      <c r="A35" s="18">
        <v>10</v>
      </c>
      <c r="B35" s="9">
        <f t="shared" si="3"/>
        <v>11</v>
      </c>
      <c r="C35" s="9">
        <f t="shared" ca="1" si="1"/>
        <v>-61.075040498302364</v>
      </c>
      <c r="D35" s="9">
        <f t="shared" ca="1" si="2"/>
        <v>4.5532874603739666</v>
      </c>
      <c r="E35" s="8">
        <f t="shared" ca="1" si="0"/>
        <v>-13.637704479339199</v>
      </c>
    </row>
    <row r="36" spans="1:5" x14ac:dyDescent="0.25">
      <c r="A36" s="18">
        <v>11</v>
      </c>
      <c r="B36" s="9">
        <f t="shared" si="3"/>
        <v>12</v>
      </c>
      <c r="C36" s="9">
        <f t="shared" ca="1" si="1"/>
        <v>-58.069529141924818</v>
      </c>
      <c r="D36" s="9">
        <f t="shared" ca="1" si="2"/>
        <v>4.5211199750708646</v>
      </c>
      <c r="E36" s="8">
        <f t="shared" ca="1" si="0"/>
        <v>-22.054914884782832</v>
      </c>
    </row>
    <row r="37" spans="1:5" x14ac:dyDescent="0.25">
      <c r="A37" s="18">
        <v>12</v>
      </c>
      <c r="B37" s="9">
        <f t="shared" si="3"/>
        <v>13</v>
      </c>
      <c r="C37" s="9">
        <f t="shared" ca="1" si="1"/>
        <v>3.6087858949949236</v>
      </c>
      <c r="D37" s="9">
        <f t="shared" ca="1" si="2"/>
        <v>3.4098331240640785</v>
      </c>
      <c r="E37" s="8">
        <f t="shared" ca="1" si="0"/>
        <v>-31.963482385213737</v>
      </c>
    </row>
    <row r="38" spans="1:5" x14ac:dyDescent="0.25">
      <c r="A38" s="18">
        <v>13</v>
      </c>
      <c r="B38" s="9">
        <f t="shared" si="3"/>
        <v>14</v>
      </c>
      <c r="C38" s="9">
        <f t="shared" ca="1" si="1"/>
        <v>-70.333940313291166</v>
      </c>
      <c r="D38" s="9">
        <f t="shared" ca="1" si="2"/>
        <v>4.6463401552999315</v>
      </c>
      <c r="E38" s="8">
        <f t="shared" ca="1" si="0"/>
        <v>-43.62764487865698</v>
      </c>
    </row>
    <row r="39" spans="1:5" x14ac:dyDescent="0.25">
      <c r="A39" s="18">
        <v>14</v>
      </c>
      <c r="B39" s="9">
        <f t="shared" si="3"/>
        <v>15</v>
      </c>
      <c r="C39" s="9">
        <f t="shared" ca="1" si="1"/>
        <v>-30.256610769563004</v>
      </c>
      <c r="D39" s="9">
        <f t="shared" ca="1" si="2"/>
        <v>4.160843516772152</v>
      </c>
      <c r="E39" s="8">
        <f t="shared" ca="1" si="0"/>
        <v>-57.358457800659167</v>
      </c>
    </row>
    <row r="40" spans="1:5" x14ac:dyDescent="0.25">
      <c r="A40" s="18">
        <v>15</v>
      </c>
      <c r="B40" s="9">
        <f t="shared" si="3"/>
        <v>16</v>
      </c>
      <c r="C40" s="9">
        <f t="shared" ca="1" si="1"/>
        <v>-57.597590591328057</v>
      </c>
      <c r="D40" s="9">
        <f t="shared" ca="1" si="2"/>
        <v>4.5159735571773636</v>
      </c>
      <c r="E40" s="8">
        <f t="shared" ca="1" si="0"/>
        <v>-73.522089231977375</v>
      </c>
    </row>
    <row r="41" spans="1:5" x14ac:dyDescent="0.25">
      <c r="A41" s="18">
        <v>16</v>
      </c>
      <c r="B41" s="9">
        <f t="shared" si="3"/>
        <v>17</v>
      </c>
      <c r="C41" s="9">
        <f t="shared" ca="1" si="1"/>
        <v>-92.892300142191075</v>
      </c>
      <c r="D41" s="9">
        <f t="shared" ca="1" si="2"/>
        <v>4.8423056339907813</v>
      </c>
      <c r="E41" s="8">
        <f t="shared" ca="1" si="0"/>
        <v>-92.549584729265248</v>
      </c>
    </row>
    <row r="42" spans="1:5" x14ac:dyDescent="0.25">
      <c r="A42" s="18">
        <v>17</v>
      </c>
      <c r="B42" s="9">
        <f t="shared" si="3"/>
        <v>18</v>
      </c>
      <c r="C42" s="9">
        <f t="shared" ca="1" si="1"/>
        <v>-146.79470333103396</v>
      </c>
      <c r="D42" s="9">
        <f t="shared" ca="1" si="2"/>
        <v>5.1966371999000565</v>
      </c>
      <c r="E42" s="8">
        <f t="shared" ca="1" si="0"/>
        <v>-114.94836228353563</v>
      </c>
    </row>
    <row r="43" spans="1:5" x14ac:dyDescent="0.25">
      <c r="A43" s="18">
        <v>18</v>
      </c>
      <c r="B43" s="9">
        <f t="shared" si="3"/>
        <v>19</v>
      </c>
      <c r="C43" s="9">
        <f t="shared" ca="1" si="1"/>
        <v>-137.1035534799025</v>
      </c>
      <c r="D43" s="9">
        <f t="shared" ca="1" si="2"/>
        <v>5.1415029208805088</v>
      </c>
      <c r="E43" s="8">
        <f t="shared" ca="1" si="0"/>
        <v>-141.31574394956729</v>
      </c>
    </row>
    <row r="44" spans="1:5" x14ac:dyDescent="0.25">
      <c r="A44" s="18">
        <v>19</v>
      </c>
      <c r="B44" s="9">
        <f t="shared" si="3"/>
        <v>20</v>
      </c>
      <c r="C44" s="9">
        <f t="shared" ca="1" si="1"/>
        <v>-133.79445009943271</v>
      </c>
      <c r="D44" s="9">
        <f t="shared" ca="1" si="2"/>
        <v>5.1219585778710597</v>
      </c>
      <c r="E44" s="8">
        <f t="shared" ca="1" si="0"/>
        <v>-172.3548850025856</v>
      </c>
    </row>
    <row r="45" spans="1:5" x14ac:dyDescent="0.25">
      <c r="A45" s="18">
        <v>20</v>
      </c>
      <c r="B45" s="9">
        <f t="shared" si="3"/>
        <v>21</v>
      </c>
      <c r="C45" s="9">
        <f t="shared" ca="1" si="1"/>
        <v>-155.05899312277546</v>
      </c>
      <c r="D45" s="9">
        <f t="shared" ca="1" si="2"/>
        <v>5.2413658480204415</v>
      </c>
      <c r="E45" s="8">
        <f t="shared" ca="1" si="0"/>
        <v>-208.89352541489194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4" t="s">
        <v>2</v>
      </c>
      <c r="B1" s="24"/>
      <c r="C1" s="24"/>
      <c r="D1" s="24"/>
      <c r="E1" s="24"/>
      <c r="F1" s="24"/>
      <c r="G1" s="24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4" t="s">
        <v>2</v>
      </c>
      <c r="B1" s="24"/>
      <c r="C1" s="24"/>
      <c r="D1" s="24"/>
      <c r="E1" s="24"/>
      <c r="F1" s="24"/>
      <c r="G1" s="24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Экспонента</vt:lpstr>
      <vt:lpstr>Экспонента2</vt:lpstr>
      <vt:lpstr>Экспонента3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2011-02-02T05:10:41Z</dcterms:created>
  <dcterms:modified xsi:type="dcterms:W3CDTF">2018-11-24T10:19:00Z</dcterms:modified>
</cp:coreProperties>
</file>