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95" windowHeight="11700" tabRatio="779"/>
  </bookViews>
  <sheets>
    <sheet name="Сигма известна" sheetId="17" r:id="rId1"/>
    <sheet name="EXCEL2.RU" sheetId="3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'Сигма известна'!#REF!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A18" i="17" l="1"/>
  <c r="B24" i="17"/>
  <c r="B23" i="17"/>
  <c r="I37" i="17" l="1"/>
  <c r="J37" i="17" s="1"/>
  <c r="I6" i="17" l="1"/>
  <c r="B7" i="17"/>
  <c r="A19" i="17" s="1"/>
  <c r="E37" i="17"/>
  <c r="F53" i="17"/>
  <c r="F38" i="17"/>
  <c r="F48" i="17"/>
  <c r="F43" i="17"/>
  <c r="A17" i="17" l="1"/>
  <c r="B44" i="17" l="1"/>
  <c r="B43" i="17"/>
  <c r="E45" i="17"/>
  <c r="E50" i="17"/>
  <c r="E38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2" i="17" l="1"/>
  <c r="G18" i="17"/>
  <c r="B11" i="17"/>
  <c r="C18" i="17" l="1"/>
  <c r="D18" i="17"/>
  <c r="I38" i="17"/>
  <c r="J38" i="17" s="1"/>
  <c r="E42" i="17"/>
  <c r="E43" i="17" s="1"/>
  <c r="B13" i="17"/>
  <c r="D17" i="17" s="1"/>
  <c r="F17" i="17" l="1"/>
  <c r="E52" i="17"/>
  <c r="E53" i="17" s="1"/>
  <c r="C17" i="17"/>
  <c r="A27" i="17" s="1"/>
  <c r="B31" i="17" s="1"/>
  <c r="I39" i="17"/>
  <c r="J39" i="17" s="1"/>
  <c r="A28" i="17" l="1"/>
  <c r="G17" i="17"/>
  <c r="A29" i="17" s="1"/>
  <c r="I40" i="17"/>
  <c r="J40" i="17" s="1"/>
  <c r="E47" i="17"/>
  <c r="E48" i="17" s="1"/>
  <c r="I41" i="17" l="1"/>
  <c r="J41" i="17" s="1"/>
  <c r="I42" i="17" l="1"/>
  <c r="J42" i="17" s="1"/>
  <c r="I43" i="17" l="1"/>
  <c r="J43" i="17" s="1"/>
  <c r="I44" i="17" l="1"/>
  <c r="J44" i="17" s="1"/>
  <c r="I45" i="17" l="1"/>
  <c r="J45" i="17" s="1"/>
  <c r="I46" i="17" l="1"/>
  <c r="J46" i="17" s="1"/>
  <c r="I47" i="17" l="1"/>
  <c r="J47" i="17" s="1"/>
  <c r="I48" i="17" l="1"/>
  <c r="J48" i="17" s="1"/>
  <c r="I49" i="17" l="1"/>
  <c r="J49" i="17" s="1"/>
  <c r="I50" i="17" l="1"/>
  <c r="J50" i="17" s="1"/>
  <c r="I51" i="17" l="1"/>
  <c r="J51" i="17" s="1"/>
  <c r="I52" i="17" l="1"/>
  <c r="J52" i="17" s="1"/>
  <c r="I53" i="17" l="1"/>
  <c r="J53" i="17" s="1"/>
  <c r="I54" i="17" l="1"/>
  <c r="J54" i="17" s="1"/>
  <c r="I55" i="17" l="1"/>
  <c r="J55" i="17" s="1"/>
  <c r="I56" i="17" l="1"/>
  <c r="J56" i="17" s="1"/>
  <c r="I57" i="17" l="1"/>
  <c r="J57" i="17" s="1"/>
  <c r="I58" i="17" l="1"/>
  <c r="J58" i="17" s="1"/>
  <c r="I59" i="17" l="1"/>
  <c r="J59" i="17" s="1"/>
  <c r="I60" i="17" l="1"/>
  <c r="J60" i="17" s="1"/>
  <c r="I61" i="17" l="1"/>
  <c r="J61" i="17" s="1"/>
</calcChain>
</file>

<file path=xl/sharedStrings.xml><?xml version="1.0" encoding="utf-8"?>
<sst xmlns="http://schemas.openxmlformats.org/spreadsheetml/2006/main" count="56" uniqueCount="50">
  <si>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</si>
  <si>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</si>
  <si>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</si>
  <si>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</si>
  <si>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</si>
  <si>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</si>
  <si>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</si>
  <si>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Значение</t>
  </si>
  <si>
    <t>мю</t>
  </si>
  <si>
    <t>сигма</t>
  </si>
  <si>
    <t>Для графика</t>
  </si>
  <si>
    <t>Размер выборки</t>
  </si>
  <si>
    <t>Y</t>
  </si>
  <si>
    <t>X</t>
  </si>
  <si>
    <t>№</t>
  </si>
  <si>
    <t>Значения выборки</t>
  </si>
  <si>
    <t>№ испытания</t>
  </si>
  <si>
    <t>Стандартное отклонение выборочного среднего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</si>
  <si>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</si>
  <si>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</si>
  <si>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</si>
  <si>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</si>
  <si>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</si>
  <si>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t>Нормальное распределение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</si>
  <si>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</si>
  <si>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t>Точечная оценка среднего</t>
  </si>
  <si>
    <t>Выборка делается из нормального распределения</t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</si>
  <si>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</si>
  <si>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: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</si>
  <si>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:</t>
    </r>
  </si>
  <si>
    <r>
      <t>мю</t>
    </r>
    <r>
      <rPr>
        <vertAlign val="subscript"/>
        <sz val="10"/>
        <rFont val="Calibri"/>
        <family val="2"/>
        <charset val="204"/>
        <scheme val="minor"/>
      </rPr>
      <t>0</t>
    </r>
  </si>
  <si>
    <r>
      <t>мю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=</t>
    </r>
  </si>
  <si>
    <t>Среднее</t>
  </si>
  <si>
    <t>Стандартное отклонение в задаче считается известным</t>
  </si>
  <si>
    <t xml:space="preserve">Среднее считается неизвестным в задаче </t>
  </si>
  <si>
    <t>Хср</t>
  </si>
  <si>
    <t>Вывод:</t>
  </si>
  <si>
    <t>P-значение</t>
  </si>
  <si>
    <t>Среднее используется только для генерации значений выборки см. ячейку B28</t>
  </si>
  <si>
    <t>Проверка статистических гипотез в MS EXCEL о равенстве среднего значения распределения (дисперсия известна)</t>
  </si>
  <si>
    <t>Проверка двухсторонних гипотез о равенстве среднего значения распределения некоторому значению (стандартное отклонение известно)</t>
  </si>
  <si>
    <t>Проверка через доверительный интервал</t>
  </si>
  <si>
    <r>
      <t>Отклонить Н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?</t>
    </r>
  </si>
  <si>
    <t>Гипотеза</t>
  </si>
  <si>
    <t>Выражение</t>
  </si>
  <si>
    <t>Результат Z-теста</t>
  </si>
  <si>
    <r>
      <t xml:space="preserve">Верхний </t>
    </r>
    <r>
      <rPr>
        <i/>
        <sz val="10"/>
        <rFont val="Calibri"/>
        <family val="2"/>
        <charset val="204"/>
        <scheme val="minor"/>
      </rPr>
      <t>a/2-</t>
    </r>
    <r>
      <rPr>
        <sz val="10"/>
        <rFont val="Calibri"/>
        <family val="2"/>
        <charset val="204"/>
        <scheme val="minor"/>
      </rPr>
      <t>Квантиль ст. норм. распределения</t>
    </r>
  </si>
  <si>
    <r>
      <t xml:space="preserve">Сравнение P-значения с Уровнем значимости </t>
    </r>
    <r>
      <rPr>
        <i/>
        <sz val="10"/>
        <rFont val="Calibri"/>
        <family val="2"/>
        <charset val="204"/>
        <scheme val="minor"/>
      </rPr>
      <t>а</t>
    </r>
  </si>
  <si>
    <r>
      <t>Значение z-статистики: Z</t>
    </r>
    <r>
      <rPr>
        <vertAlign val="subscript"/>
        <sz val="10"/>
        <rFont val="Calibri"/>
        <family val="2"/>
        <charset val="204"/>
        <scheme val="minor"/>
      </rPr>
      <t>0</t>
    </r>
  </si>
  <si>
    <t>Новые значения выборки генерируются при нажатии клавиши F9 или изменении данных на листе (см. ячейку В43)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</si>
</sst>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%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65" fontId="13" fillId="0" borderId="0" xfId="1" applyNumberFormat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0" fillId="0" borderId="2" xfId="1" applyFont="1" applyBorder="1"/>
    <xf numFmtId="165" fontId="13" fillId="6" borderId="2" xfId="1" applyNumberFormat="1" applyFont="1" applyFill="1" applyBorder="1"/>
    <xf numFmtId="0" fontId="14" fillId="0" borderId="1" xfId="1" applyFont="1" applyBorder="1"/>
    <xf numFmtId="0" fontId="14" fillId="6" borderId="1" xfId="1" applyFont="1" applyFill="1" applyBorder="1"/>
    <xf numFmtId="165" fontId="16" fillId="0" borderId="0" xfId="1" applyNumberFormat="1" applyFont="1" applyBorder="1"/>
    <xf numFmtId="0" fontId="17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0" fontId="14" fillId="0" borderId="0" xfId="1" applyFont="1"/>
    <xf numFmtId="166" fontId="13" fillId="0" borderId="1" xfId="1" applyNumberFormat="1" applyFont="1" applyBorder="1" applyAlignment="1">
      <alignment vertical="top"/>
    </xf>
    <xf numFmtId="0" fontId="10" fillId="0" borderId="0" xfId="1" applyFont="1" applyAlignment="1">
      <alignment horizontal="right"/>
    </xf>
    <xf numFmtId="166" fontId="13" fillId="0" borderId="0" xfId="1" applyNumberFormat="1" applyFont="1"/>
    <xf numFmtId="166" fontId="13" fillId="0" borderId="0" xfId="1" applyNumberFormat="1" applyFont="1" applyBorder="1"/>
    <xf numFmtId="0" fontId="19" fillId="8" borderId="1" xfId="1" applyFont="1" applyFill="1" applyBorder="1"/>
    <xf numFmtId="167" fontId="13" fillId="5" borderId="1" xfId="1" applyNumberFormat="1" applyFont="1" applyFill="1" applyBorder="1"/>
    <xf numFmtId="0" fontId="13" fillId="0" borderId="1" xfId="1" applyFont="1" applyBorder="1" applyAlignment="1">
      <alignment horizontal="right"/>
    </xf>
    <xf numFmtId="0" fontId="13" fillId="0" borderId="0" xfId="1" applyFont="1" applyAlignment="1">
      <alignment vertical="top"/>
    </xf>
    <xf numFmtId="9" fontId="13" fillId="0" borderId="0" xfId="1" applyNumberFormat="1" applyFont="1"/>
    <xf numFmtId="168" fontId="13" fillId="0" borderId="0" xfId="1" applyNumberFormat="1" applyFont="1"/>
    <xf numFmtId="0" fontId="10" fillId="0" borderId="0" xfId="1" applyFont="1"/>
    <xf numFmtId="0" fontId="21" fillId="0" borderId="0" xfId="1" applyFont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1">
    <dxf>
      <font>
        <b val="0"/>
        <i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известна'!$I$6</c:f>
          <c:strCache>
            <c:ptCount val="1"/>
            <c:pt idx="0">
              <c:v>Выборка из распределения N(2,3;2). Гипотеза для Среднего. Сигма известна.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4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2957212381773136E-2"/>
          <c:y val="0.17440171379102901"/>
          <c:w val="0.91179488762457994"/>
          <c:h val="0.623829901990298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'Сигма известна'!$E$45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известна'!$E$47:$E$48</c:f>
              <c:numCache>
                <c:formatCode>0.000</c:formatCode>
                <c:ptCount val="2"/>
                <c:pt idx="0">
                  <c:v>1.7939394752473361</c:v>
                </c:pt>
                <c:pt idx="1">
                  <c:v>1.7939394752473361</c:v>
                </c:pt>
              </c:numCache>
            </c:numRef>
          </c:xVal>
          <c:yVal>
            <c:numRef>
              <c:f>'Сигма известна'!$F$47:$F$48</c:f>
              <c:numCache>
                <c:formatCode>General</c:formatCode>
                <c:ptCount val="2"/>
                <c:pt idx="0">
                  <c:v>0</c:v>
                </c:pt>
                <c:pt idx="1">
                  <c:v>0.21941825422078801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'Сигма известна'!$E$35</c:f>
              <c:strCache>
                <c:ptCount val="1"/>
                <c:pt idx="0">
                  <c:v>мю0=</c:v>
                </c:pt>
              </c:strCache>
            </c:strRef>
          </c:tx>
          <c:spPr>
            <a:ln w="19050"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dLblPos val="t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известна'!$E$37:$E$38</c:f>
              <c:numCache>
                <c:formatCode>General</c:formatCode>
                <c:ptCount val="2"/>
                <c:pt idx="0">
                  <c:v>2.2999999999999998</c:v>
                </c:pt>
                <c:pt idx="1">
                  <c:v>2.2999999999999998</c:v>
                </c:pt>
              </c:numCache>
            </c:numRef>
          </c:xVal>
          <c:yVal>
            <c:numRef>
              <c:f>'Сигма известна'!$F$37:$F$38</c:f>
              <c:numCache>
                <c:formatCode>General</c:formatCode>
                <c:ptCount val="2"/>
                <c:pt idx="0">
                  <c:v>0</c:v>
                </c:pt>
                <c:pt idx="1">
                  <c:v>0.23936536824085961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известна'!$E$50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известна'!$E$52:$E$53</c:f>
              <c:numCache>
                <c:formatCode>0.000</c:formatCode>
                <c:ptCount val="2"/>
                <c:pt idx="0">
                  <c:v>2.8060605247526635</c:v>
                </c:pt>
                <c:pt idx="1">
                  <c:v>2.8060605247526635</c:v>
                </c:pt>
              </c:numCache>
            </c:numRef>
          </c:xVal>
          <c:yVal>
            <c:numRef>
              <c:f>'Сигма известна'!$F$52:$F$53</c:f>
              <c:numCache>
                <c:formatCode>General</c:formatCode>
                <c:ptCount val="2"/>
                <c:pt idx="0">
                  <c:v>0</c:v>
                </c:pt>
                <c:pt idx="1">
                  <c:v>0.21941825422078801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известна'!$E$40</c:f>
              <c:strCache>
                <c:ptCount val="1"/>
                <c:pt idx="0">
                  <c:v>Хср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2.3609139177846149E-2"/>
                  <c:y val="-1.828121738589783E-2"/>
                </c:manualLayout>
              </c:layout>
              <c:dLblPos val="r"/>
              <c:showLegendKey val="0"/>
              <c:showVal val="0"/>
              <c:showCatName val="1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1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известна'!$E$42:$E$43</c:f>
              <c:numCache>
                <c:formatCode>0.000</c:formatCode>
                <c:ptCount val="2"/>
                <c:pt idx="0">
                  <c:v>2.6456650032030664</c:v>
                </c:pt>
                <c:pt idx="1">
                  <c:v>2.6456650032030664</c:v>
                </c:pt>
              </c:numCache>
            </c:numRef>
          </c:xVal>
          <c:yVal>
            <c:numRef>
              <c:f>'Сигма известна'!$F$42:$F$43</c:f>
              <c:numCache>
                <c:formatCode>General</c:formatCode>
                <c:ptCount val="2"/>
                <c:pt idx="0">
                  <c:v>0</c:v>
                </c:pt>
                <c:pt idx="1">
                  <c:v>0.21941825422078801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'Сигма известна'!$H$35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'Сигма известна'!$I$37:$I$91</c:f>
              <c:numCache>
                <c:formatCode>0.0000</c:formatCode>
                <c:ptCount val="55"/>
                <c:pt idx="0">
                  <c:v>-3.7</c:v>
                </c:pt>
                <c:pt idx="1">
                  <c:v>-3.2</c:v>
                </c:pt>
                <c:pt idx="2">
                  <c:v>-2.7</c:v>
                </c:pt>
                <c:pt idx="3">
                  <c:v>-2.2000000000000002</c:v>
                </c:pt>
                <c:pt idx="4">
                  <c:v>-1.7000000000000002</c:v>
                </c:pt>
                <c:pt idx="5">
                  <c:v>-1.2000000000000002</c:v>
                </c:pt>
                <c:pt idx="6">
                  <c:v>-0.70000000000000018</c:v>
                </c:pt>
                <c:pt idx="7">
                  <c:v>-0.20000000000000018</c:v>
                </c:pt>
                <c:pt idx="8">
                  <c:v>0.29999999999999982</c:v>
                </c:pt>
                <c:pt idx="9">
                  <c:v>0.79999999999999982</c:v>
                </c:pt>
                <c:pt idx="10">
                  <c:v>1.2999999999999998</c:v>
                </c:pt>
                <c:pt idx="11">
                  <c:v>1.7999999999999998</c:v>
                </c:pt>
                <c:pt idx="12">
                  <c:v>2.2999999999999998</c:v>
                </c:pt>
                <c:pt idx="13">
                  <c:v>2.8</c:v>
                </c:pt>
                <c:pt idx="14">
                  <c:v>3.3</c:v>
                </c:pt>
                <c:pt idx="15">
                  <c:v>3.8</c:v>
                </c:pt>
                <c:pt idx="16">
                  <c:v>4.3</c:v>
                </c:pt>
                <c:pt idx="17">
                  <c:v>4.8</c:v>
                </c:pt>
                <c:pt idx="18">
                  <c:v>5.3</c:v>
                </c:pt>
                <c:pt idx="19">
                  <c:v>5.8</c:v>
                </c:pt>
                <c:pt idx="20">
                  <c:v>6.3</c:v>
                </c:pt>
                <c:pt idx="21">
                  <c:v>6.8</c:v>
                </c:pt>
                <c:pt idx="22">
                  <c:v>7.3</c:v>
                </c:pt>
                <c:pt idx="23">
                  <c:v>7.8</c:v>
                </c:pt>
                <c:pt idx="24">
                  <c:v>8.3000000000000007</c:v>
                </c:pt>
              </c:numCache>
            </c:numRef>
          </c:xVal>
          <c:yVal>
            <c:numRef>
              <c:f>'Сигма известна'!$J$37:$J$91</c:f>
              <c:numCache>
                <c:formatCode>0.0000</c:formatCode>
                <c:ptCount val="55"/>
                <c:pt idx="0">
                  <c:v>2.2159242059690038E-3</c:v>
                </c:pt>
                <c:pt idx="1">
                  <c:v>4.5467812507955264E-3</c:v>
                </c:pt>
                <c:pt idx="2">
                  <c:v>8.7641502467842702E-3</c:v>
                </c:pt>
                <c:pt idx="3">
                  <c:v>1.5869825917833709E-2</c:v>
                </c:pt>
                <c:pt idx="4">
                  <c:v>2.6995483256594031E-2</c:v>
                </c:pt>
                <c:pt idx="5">
                  <c:v>4.3138659413255766E-2</c:v>
                </c:pt>
                <c:pt idx="6">
                  <c:v>6.4758797832945872E-2</c:v>
                </c:pt>
                <c:pt idx="7">
                  <c:v>9.1324542694510957E-2</c:v>
                </c:pt>
                <c:pt idx="8">
                  <c:v>0.12098536225957168</c:v>
                </c:pt>
                <c:pt idx="9">
                  <c:v>0.15056871607740221</c:v>
                </c:pt>
                <c:pt idx="10">
                  <c:v>0.17603266338214976</c:v>
                </c:pt>
                <c:pt idx="11">
                  <c:v>0.19333405840142462</c:v>
                </c:pt>
                <c:pt idx="12">
                  <c:v>0.19947114020071635</c:v>
                </c:pt>
                <c:pt idx="13">
                  <c:v>0.19333405840142462</c:v>
                </c:pt>
                <c:pt idx="14">
                  <c:v>0.17603266338214976</c:v>
                </c:pt>
                <c:pt idx="15">
                  <c:v>0.15056871607740221</c:v>
                </c:pt>
                <c:pt idx="16">
                  <c:v>0.12098536225957168</c:v>
                </c:pt>
                <c:pt idx="17">
                  <c:v>9.1324542694510957E-2</c:v>
                </c:pt>
                <c:pt idx="18">
                  <c:v>6.4758797832945872E-2</c:v>
                </c:pt>
                <c:pt idx="19">
                  <c:v>4.3138659413255766E-2</c:v>
                </c:pt>
                <c:pt idx="20">
                  <c:v>2.6995483256594031E-2</c:v>
                </c:pt>
                <c:pt idx="21">
                  <c:v>1.5869825917833709E-2</c:v>
                </c:pt>
                <c:pt idx="22">
                  <c:v>8.7641502467842702E-3</c:v>
                </c:pt>
                <c:pt idx="23">
                  <c:v>4.5467812507955264E-3</c:v>
                </c:pt>
                <c:pt idx="24">
                  <c:v>2.2159242059689999E-3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61632"/>
        <c:axId val="39892480"/>
      </c:scatterChart>
      <c:valAx>
        <c:axId val="39861632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39892480"/>
        <c:crosses val="autoZero"/>
        <c:crossBetween val="midCat"/>
      </c:valAx>
      <c:valAx>
        <c:axId val="39892480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398616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2.5547780858656673E-2"/>
          <c:y val="0.86357865549064428"/>
          <c:w val="0.96055926425504023"/>
          <c:h val="0.1202923122512911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323849</xdr:rowOff>
    </xdr:from>
    <xdr:to>
      <xdr:col>16</xdr:col>
      <xdr:colOff>0</xdr:colOff>
      <xdr:row>24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9</xdr:row>
      <xdr:rowOff>76200</xdr:rowOff>
    </xdr:from>
    <xdr:to>
      <xdr:col>10</xdr:col>
      <xdr:colOff>76200</xdr:colOff>
      <xdr:row>11</xdr:row>
      <xdr:rowOff>295276</xdr:rowOff>
    </xdr:to>
    <xdr:sp macro="" textlink="$B$31">
      <xdr:nvSpPr>
        <xdr:cNvPr id="2" name="TextBox 1"/>
        <xdr:cNvSpPr txBox="1"/>
      </xdr:nvSpPr>
      <xdr:spPr>
        <a:xfrm>
          <a:off x="5534025" y="2238375"/>
          <a:ext cx="1381125" cy="54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3740BA-A672-4730-8EBE-34DDFEF1B26D}" type="TxLink">
            <a:rPr lang="ru-RU" sz="1100" b="1" i="1"/>
            <a:pPr/>
            <a:t>Нет оснований для отклонения Н0</a:t>
          </a:fld>
          <a:endParaRPr lang="ru-R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roverka-statisticheskih-gipotez-v-ms-excel-o-ravenstve-srednego-znacheniya-raspredeleniya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selection activeCell="F7" sqref="F7"/>
    </sheetView>
  </sheetViews>
  <sheetFormatPr defaultRowHeight="12.75" x14ac:dyDescent="0.2"/>
  <cols>
    <col min="1" max="1" width="16.85546875" style="7" customWidth="1"/>
    <col min="2" max="2" width="11.5703125" style="7" customWidth="1"/>
    <col min="3" max="3" width="9.42578125" style="7" customWidth="1"/>
    <col min="4" max="4" width="7.7109375" style="7" bestFit="1" customWidth="1"/>
    <col min="5" max="5" width="8" style="7" customWidth="1"/>
    <col min="6" max="6" width="12.28515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27" t="s">
        <v>40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5.75" x14ac:dyDescent="0.25">
      <c r="D5" s="8"/>
      <c r="E5" s="8"/>
      <c r="G5" s="8"/>
    </row>
    <row r="6" spans="1:16" ht="25.5" x14ac:dyDescent="0.2">
      <c r="A6" s="12" t="s">
        <v>24</v>
      </c>
      <c r="B6" s="38">
        <v>0.05</v>
      </c>
      <c r="I6" s="7" t="str">
        <f>"Выборка из распределения N("&amp;B36&amp;";"&amp;B37&amp;"). Гипотеза для Среднего. Сигма известна. Уровень значимости "&amp;TEXT(B6,"0,0%")</f>
        <v>Выборка из распределения N(2,3;2). Гипотеза для Среднего. Сигма известна. Уровень значимости 5,0%</v>
      </c>
    </row>
    <row r="7" spans="1:16" ht="25.5" x14ac:dyDescent="0.2">
      <c r="A7" s="12" t="s">
        <v>27</v>
      </c>
      <c r="B7" s="30">
        <f>1-B6</f>
        <v>0.95</v>
      </c>
    </row>
    <row r="8" spans="1:16" x14ac:dyDescent="0.2">
      <c r="L8" s="17"/>
      <c r="M8" s="17"/>
      <c r="N8" s="17"/>
    </row>
    <row r="9" spans="1:16" ht="14.25" x14ac:dyDescent="0.25">
      <c r="A9" s="10" t="s">
        <v>30</v>
      </c>
      <c r="B9" s="11">
        <v>2.2999999999999998</v>
      </c>
      <c r="L9" s="17"/>
      <c r="M9" s="17"/>
      <c r="N9" s="17"/>
    </row>
    <row r="10" spans="1:16" x14ac:dyDescent="0.2">
      <c r="L10" s="17"/>
      <c r="M10" s="17"/>
      <c r="N10" s="17"/>
    </row>
    <row r="11" spans="1:16" x14ac:dyDescent="0.2">
      <c r="A11" s="12" t="s">
        <v>11</v>
      </c>
      <c r="B11" s="10">
        <f ca="1">COUNT(B43:B102)</f>
        <v>60</v>
      </c>
      <c r="L11" s="17"/>
      <c r="M11" s="17"/>
      <c r="N11" s="17"/>
    </row>
    <row r="12" spans="1:16" ht="25.5" x14ac:dyDescent="0.2">
      <c r="A12" s="29" t="s">
        <v>25</v>
      </c>
      <c r="B12" s="33">
        <f ca="1">AVERAGE(B43:B102)</f>
        <v>2.6456650032030664</v>
      </c>
      <c r="L12" s="17"/>
      <c r="M12" s="17"/>
      <c r="N12" s="17"/>
    </row>
    <row r="13" spans="1:16" ht="51" x14ac:dyDescent="0.2">
      <c r="A13" s="29" t="s">
        <v>17</v>
      </c>
      <c r="B13" s="33">
        <f ca="1">B37/SQRT(B11)</f>
        <v>0.2581988897471611</v>
      </c>
      <c r="L13" s="17"/>
      <c r="M13" s="17"/>
      <c r="N13" s="17"/>
    </row>
    <row r="14" spans="1:16" x14ac:dyDescent="0.2">
      <c r="L14" s="17"/>
      <c r="M14" s="17"/>
      <c r="N14" s="17"/>
    </row>
    <row r="15" spans="1:16" x14ac:dyDescent="0.2">
      <c r="C15" s="43" t="s">
        <v>18</v>
      </c>
      <c r="L15" s="17"/>
      <c r="M15" s="17"/>
      <c r="N15" s="17"/>
    </row>
    <row r="16" spans="1:16" ht="38.25" x14ac:dyDescent="0.2">
      <c r="A16" s="29" t="s">
        <v>46</v>
      </c>
      <c r="C16" s="29" t="s">
        <v>19</v>
      </c>
      <c r="D16" s="29" t="s">
        <v>20</v>
      </c>
      <c r="E16" s="40"/>
      <c r="F16" s="29" t="s">
        <v>48</v>
      </c>
      <c r="G16" s="29" t="s">
        <v>37</v>
      </c>
    </row>
    <row r="17" spans="1:9" x14ac:dyDescent="0.2">
      <c r="A17" s="33">
        <f>_xlfn.NORM.S.INV(1-B6/2)</f>
        <v>1.9599639845400536</v>
      </c>
      <c r="C17" s="28">
        <f ca="1">$B$9-$A$17*$B$13</f>
        <v>1.7939394752473361</v>
      </c>
      <c r="D17" s="28">
        <f ca="1">$B$9+$A$17*$B$13</f>
        <v>2.8060605247526635</v>
      </c>
      <c r="F17" s="21">
        <f ca="1">(B12-B9)/B13</f>
        <v>1.3387548007722105</v>
      </c>
      <c r="G17" s="21">
        <f ca="1">2*(1-_xlfn.NORM.S.DIST(ABS(F17),TRUE))</f>
        <v>0.18065050961092588</v>
      </c>
    </row>
    <row r="18" spans="1:9" x14ac:dyDescent="0.2">
      <c r="A18" s="21">
        <f>-_xlfn.NORM.S.INV(B6/2)</f>
        <v>1.9599639845400538</v>
      </c>
      <c r="C18" s="28">
        <f ca="1">$B$9-_xlfn.CONFIDENCE.NORM($B$6,$B$37,$B$11)</f>
        <v>1.7939394752473361</v>
      </c>
      <c r="D18" s="28">
        <f ca="1">B9+_xlfn.CONFIDENCE.NORM($B$6,$B$37,$B$11)</f>
        <v>2.8060605247526635</v>
      </c>
      <c r="G18" s="21">
        <f ca="1">2*MIN(_xlfn.Z.TEST(B43:B102,B9,B37),1-_xlfn.Z.TEST(B43:B102,B9,B37))</f>
        <v>0.18065050961092599</v>
      </c>
    </row>
    <row r="19" spans="1:9" x14ac:dyDescent="0.2">
      <c r="A19" s="21">
        <f>_xlfn.NORM.S.INV((1+B7)/2)</f>
        <v>1.9599639845400536</v>
      </c>
    </row>
    <row r="20" spans="1:9" x14ac:dyDescent="0.2">
      <c r="C20" s="36"/>
    </row>
    <row r="21" spans="1:9" x14ac:dyDescent="0.2">
      <c r="C21" s="36"/>
    </row>
    <row r="22" spans="1:9" x14ac:dyDescent="0.2">
      <c r="A22" s="9" t="s">
        <v>43</v>
      </c>
      <c r="B22" s="9" t="s">
        <v>44</v>
      </c>
    </row>
    <row r="23" spans="1:9" ht="14.25" x14ac:dyDescent="0.25">
      <c r="A23" s="39" t="s">
        <v>28</v>
      </c>
      <c r="B23" s="10" t="str">
        <f>"мю="&amp;B9</f>
        <v>мю=2,3</v>
      </c>
    </row>
    <row r="24" spans="1:9" ht="14.25" x14ac:dyDescent="0.25">
      <c r="A24" s="39" t="s">
        <v>29</v>
      </c>
      <c r="B24" s="10" t="str">
        <f>"мю&lt;&gt;"&amp;B9</f>
        <v>мю&lt;&gt;2,3</v>
      </c>
    </row>
    <row r="26" spans="1:9" ht="14.25" x14ac:dyDescent="0.25">
      <c r="A26" s="18" t="s">
        <v>42</v>
      </c>
    </row>
    <row r="27" spans="1:9" x14ac:dyDescent="0.2">
      <c r="A27" s="37" t="b">
        <f ca="1">IF(OR(B12&lt;C17,B12&gt;D17),TRUE,FALSE)</f>
        <v>0</v>
      </c>
      <c r="B27" s="7" t="s">
        <v>41</v>
      </c>
      <c r="I27" s="44" t="s">
        <v>49</v>
      </c>
    </row>
    <row r="28" spans="1:9" x14ac:dyDescent="0.2">
      <c r="A28" s="37" t="b">
        <f ca="1">ABS(F17)&gt;A17</f>
        <v>0</v>
      </c>
      <c r="B28" s="7" t="s">
        <v>45</v>
      </c>
    </row>
    <row r="29" spans="1:9" x14ac:dyDescent="0.2">
      <c r="A29" s="37" t="b">
        <f ca="1">B6&gt;G17</f>
        <v>0</v>
      </c>
      <c r="B29" s="7" t="s">
        <v>47</v>
      </c>
    </row>
    <row r="31" spans="1:9" x14ac:dyDescent="0.2">
      <c r="A31" s="34" t="s">
        <v>36</v>
      </c>
      <c r="B31" s="32" t="str">
        <f ca="1">IF(NOT(A27),"Нет оснований для отклонения Н0","Н0 отклоняется")</f>
        <v>Нет оснований для отклонения Н0</v>
      </c>
    </row>
    <row r="32" spans="1:9" x14ac:dyDescent="0.2">
      <c r="A32" s="34"/>
      <c r="B32" s="32"/>
    </row>
    <row r="33" spans="1:16" x14ac:dyDescent="0.2">
      <c r="B33" s="15"/>
      <c r="K33" s="13"/>
      <c r="L33" s="13"/>
      <c r="M33" s="13"/>
      <c r="N33" s="13"/>
    </row>
    <row r="34" spans="1:16" ht="15.75" x14ac:dyDescent="0.25">
      <c r="A34" s="19" t="s">
        <v>26</v>
      </c>
      <c r="B34" s="31"/>
      <c r="C34" s="31"/>
      <c r="E34" s="19" t="s">
        <v>10</v>
      </c>
      <c r="F34" s="19"/>
      <c r="G34" s="19"/>
      <c r="H34" s="19"/>
      <c r="I34" s="19"/>
      <c r="J34" s="19"/>
    </row>
    <row r="35" spans="1:16" ht="14.25" x14ac:dyDescent="0.25">
      <c r="A35" s="9" t="s">
        <v>6</v>
      </c>
      <c r="B35" s="9" t="s">
        <v>7</v>
      </c>
      <c r="C35" s="18"/>
      <c r="E35" s="7" t="s">
        <v>31</v>
      </c>
      <c r="H35" s="13" t="s">
        <v>23</v>
      </c>
      <c r="I35" s="13"/>
      <c r="J35" s="13"/>
    </row>
    <row r="36" spans="1:16" x14ac:dyDescent="0.2">
      <c r="A36" s="10" t="s">
        <v>8</v>
      </c>
      <c r="B36" s="11">
        <v>2.2999999999999998</v>
      </c>
      <c r="C36" s="7" t="s">
        <v>32</v>
      </c>
      <c r="E36" s="10" t="s">
        <v>21</v>
      </c>
      <c r="F36" s="10" t="s">
        <v>22</v>
      </c>
      <c r="H36" s="24" t="s">
        <v>14</v>
      </c>
      <c r="I36" s="22" t="s">
        <v>13</v>
      </c>
      <c r="J36" s="9" t="s">
        <v>12</v>
      </c>
    </row>
    <row r="37" spans="1:16" x14ac:dyDescent="0.2">
      <c r="A37" s="10" t="s">
        <v>9</v>
      </c>
      <c r="B37" s="11">
        <v>2</v>
      </c>
      <c r="C37" s="7" t="s">
        <v>5</v>
      </c>
      <c r="E37" s="10">
        <f>B9</f>
        <v>2.2999999999999998</v>
      </c>
      <c r="F37" s="10">
        <v>0</v>
      </c>
      <c r="H37" s="24">
        <v>1</v>
      </c>
      <c r="I37" s="26">
        <f>$B$9-3*$B$37</f>
        <v>-3.7</v>
      </c>
      <c r="J37" s="16">
        <f t="shared" ref="J37:J61" si="0">_xlfn.NORM.DIST(I37,$B$9,$B$37,FALSE)</f>
        <v>2.2159242059690038E-3</v>
      </c>
    </row>
    <row r="38" spans="1:16" x14ac:dyDescent="0.2">
      <c r="A38" s="32" t="s">
        <v>38</v>
      </c>
      <c r="E38" s="10">
        <f>E37</f>
        <v>2.2999999999999998</v>
      </c>
      <c r="F38" s="10">
        <f>1.2*_xlfn.NORM.DIST($B$36,$B$36,$B$37,FALSE)</f>
        <v>0.23936536824085961</v>
      </c>
      <c r="H38" s="24">
        <v>2</v>
      </c>
      <c r="I38" s="16">
        <f t="shared" ref="I38:I61" si="1">I37+3*$B$37/12</f>
        <v>-3.2</v>
      </c>
      <c r="J38" s="16">
        <f t="shared" si="0"/>
        <v>4.5467812507955264E-3</v>
      </c>
      <c r="O38" s="41"/>
    </row>
    <row r="39" spans="1:16" x14ac:dyDescent="0.2">
      <c r="A39" s="32" t="s">
        <v>34</v>
      </c>
      <c r="H39" s="24">
        <v>3</v>
      </c>
      <c r="I39" s="16">
        <f t="shared" si="1"/>
        <v>-2.7</v>
      </c>
      <c r="J39" s="16">
        <f t="shared" si="0"/>
        <v>8.7641502467842702E-3</v>
      </c>
    </row>
    <row r="40" spans="1:16" x14ac:dyDescent="0.2">
      <c r="A40" s="32" t="s">
        <v>33</v>
      </c>
      <c r="E40" s="7" t="s">
        <v>35</v>
      </c>
      <c r="H40" s="24">
        <v>4</v>
      </c>
      <c r="I40" s="16">
        <f t="shared" si="1"/>
        <v>-2.2000000000000002</v>
      </c>
      <c r="J40" s="16">
        <f t="shared" si="0"/>
        <v>1.5869825917833709E-2</v>
      </c>
      <c r="O40" s="35"/>
      <c r="P40" s="42"/>
    </row>
    <row r="41" spans="1:16" x14ac:dyDescent="0.2">
      <c r="E41" s="10" t="s">
        <v>21</v>
      </c>
      <c r="F41" s="10" t="s">
        <v>22</v>
      </c>
      <c r="H41" s="24">
        <v>5</v>
      </c>
      <c r="I41" s="16">
        <f t="shared" si="1"/>
        <v>-1.7000000000000002</v>
      </c>
      <c r="J41" s="16">
        <f t="shared" si="0"/>
        <v>2.6995483256594031E-2</v>
      </c>
    </row>
    <row r="42" spans="1:16" ht="25.5" x14ac:dyDescent="0.2">
      <c r="A42" s="12" t="s">
        <v>16</v>
      </c>
      <c r="B42" s="12" t="s">
        <v>15</v>
      </c>
      <c r="E42" s="21">
        <f ca="1">B12</f>
        <v>2.6456650032030664</v>
      </c>
      <c r="F42" s="10">
        <v>0</v>
      </c>
      <c r="H42" s="24">
        <v>6</v>
      </c>
      <c r="I42" s="16">
        <f t="shared" si="1"/>
        <v>-1.2000000000000002</v>
      </c>
      <c r="J42" s="16">
        <f t="shared" si="0"/>
        <v>4.3138659413255766E-2</v>
      </c>
    </row>
    <row r="43" spans="1:16" x14ac:dyDescent="0.2">
      <c r="A43" s="10">
        <v>1</v>
      </c>
      <c r="B43" s="14">
        <f t="shared" ref="B43:B74" ca="1" si="2">_xlfn.NORM.INV(RAND(),$B$36,$B$37)</f>
        <v>3.7373952540561781</v>
      </c>
      <c r="E43" s="21">
        <f ca="1">E42</f>
        <v>2.6456650032030664</v>
      </c>
      <c r="F43" s="10">
        <f>1.1*_xlfn.NORM.DIST($B$36,$B$36,$B$37,FALSE)</f>
        <v>0.21941825422078801</v>
      </c>
      <c r="H43" s="24">
        <v>7</v>
      </c>
      <c r="I43" s="16">
        <f t="shared" si="1"/>
        <v>-0.70000000000000018</v>
      </c>
      <c r="J43" s="16">
        <f t="shared" si="0"/>
        <v>6.4758797832945872E-2</v>
      </c>
    </row>
    <row r="44" spans="1:16" x14ac:dyDescent="0.2">
      <c r="A44" s="10">
        <v>2</v>
      </c>
      <c r="B44" s="14">
        <f t="shared" ca="1" si="2"/>
        <v>2.5560122919236963</v>
      </c>
      <c r="H44" s="24">
        <v>8</v>
      </c>
      <c r="I44" s="16">
        <f t="shared" si="1"/>
        <v>-0.20000000000000018</v>
      </c>
      <c r="J44" s="16">
        <f t="shared" si="0"/>
        <v>9.1324542694510957E-2</v>
      </c>
    </row>
    <row r="45" spans="1:16" x14ac:dyDescent="0.2">
      <c r="A45" s="10">
        <v>3</v>
      </c>
      <c r="B45" s="14">
        <f t="shared" ca="1" si="2"/>
        <v>5.9765256419684158</v>
      </c>
      <c r="E45" s="7" t="str">
        <f>C16</f>
        <v>Левая граница</v>
      </c>
      <c r="H45" s="24">
        <v>9</v>
      </c>
      <c r="I45" s="16">
        <f t="shared" si="1"/>
        <v>0.29999999999999982</v>
      </c>
      <c r="J45" s="16">
        <f t="shared" si="0"/>
        <v>0.12098536225957168</v>
      </c>
    </row>
    <row r="46" spans="1:16" x14ac:dyDescent="0.2">
      <c r="A46" s="10">
        <v>4</v>
      </c>
      <c r="B46" s="14">
        <f t="shared" ca="1" si="2"/>
        <v>4.7592156585390812</v>
      </c>
      <c r="E46" s="10" t="s">
        <v>21</v>
      </c>
      <c r="F46" s="10" t="s">
        <v>22</v>
      </c>
      <c r="H46" s="24">
        <v>10</v>
      </c>
      <c r="I46" s="16">
        <f t="shared" si="1"/>
        <v>0.79999999999999982</v>
      </c>
      <c r="J46" s="16">
        <f t="shared" si="0"/>
        <v>0.15056871607740221</v>
      </c>
    </row>
    <row r="47" spans="1:16" x14ac:dyDescent="0.2">
      <c r="A47" s="10">
        <v>5</v>
      </c>
      <c r="B47" s="14">
        <f t="shared" ca="1" si="2"/>
        <v>1.8423441765343369</v>
      </c>
      <c r="E47" s="21">
        <f ca="1">C17</f>
        <v>1.7939394752473361</v>
      </c>
      <c r="F47" s="10">
        <v>0</v>
      </c>
      <c r="H47" s="24">
        <v>11</v>
      </c>
      <c r="I47" s="16">
        <f t="shared" si="1"/>
        <v>1.2999999999999998</v>
      </c>
      <c r="J47" s="16">
        <f t="shared" si="0"/>
        <v>0.17603266338214976</v>
      </c>
    </row>
    <row r="48" spans="1:16" x14ac:dyDescent="0.2">
      <c r="A48" s="10">
        <v>6</v>
      </c>
      <c r="B48" s="14">
        <f t="shared" ca="1" si="2"/>
        <v>-1.2624560348710343</v>
      </c>
      <c r="E48" s="21">
        <f ca="1">E47</f>
        <v>1.7939394752473361</v>
      </c>
      <c r="F48" s="10">
        <f>1.1*_xlfn.NORM.DIST($B$36,$B$36,$B$37,FALSE)</f>
        <v>0.21941825422078801</v>
      </c>
      <c r="H48" s="24">
        <v>12</v>
      </c>
      <c r="I48" s="16">
        <f t="shared" si="1"/>
        <v>1.7999999999999998</v>
      </c>
      <c r="J48" s="16">
        <f t="shared" si="0"/>
        <v>0.19333405840142462</v>
      </c>
    </row>
    <row r="49" spans="1:10" x14ac:dyDescent="0.2">
      <c r="A49" s="10">
        <v>7</v>
      </c>
      <c r="B49" s="14">
        <f t="shared" ca="1" si="2"/>
        <v>1.4679323593076152</v>
      </c>
      <c r="H49" s="25">
        <v>13</v>
      </c>
      <c r="I49" s="23">
        <f t="shared" si="1"/>
        <v>2.2999999999999998</v>
      </c>
      <c r="J49" s="23">
        <f t="shared" si="0"/>
        <v>0.19947114020071635</v>
      </c>
    </row>
    <row r="50" spans="1:10" x14ac:dyDescent="0.2">
      <c r="A50" s="10">
        <v>8</v>
      </c>
      <c r="B50" s="14">
        <f t="shared" ca="1" si="2"/>
        <v>4.1080926229555201</v>
      </c>
      <c r="E50" s="7" t="str">
        <f>D16</f>
        <v>Правая граница</v>
      </c>
      <c r="H50" s="24">
        <v>14</v>
      </c>
      <c r="I50" s="16">
        <f t="shared" si="1"/>
        <v>2.8</v>
      </c>
      <c r="J50" s="16">
        <f t="shared" si="0"/>
        <v>0.19333405840142462</v>
      </c>
    </row>
    <row r="51" spans="1:10" x14ac:dyDescent="0.2">
      <c r="A51" s="10">
        <v>9</v>
      </c>
      <c r="B51" s="14">
        <f t="shared" ca="1" si="2"/>
        <v>1.0802236776476772</v>
      </c>
      <c r="E51" s="10" t="s">
        <v>21</v>
      </c>
      <c r="F51" s="10" t="s">
        <v>22</v>
      </c>
      <c r="H51" s="24">
        <v>15</v>
      </c>
      <c r="I51" s="16">
        <f t="shared" si="1"/>
        <v>3.3</v>
      </c>
      <c r="J51" s="16">
        <f t="shared" si="0"/>
        <v>0.17603266338214976</v>
      </c>
    </row>
    <row r="52" spans="1:10" x14ac:dyDescent="0.2">
      <c r="A52" s="10">
        <v>10</v>
      </c>
      <c r="B52" s="14">
        <f t="shared" ca="1" si="2"/>
        <v>-0.3498977480315193</v>
      </c>
      <c r="E52" s="21">
        <f ca="1">D17</f>
        <v>2.8060605247526635</v>
      </c>
      <c r="F52" s="10">
        <v>0</v>
      </c>
      <c r="H52" s="24">
        <v>16</v>
      </c>
      <c r="I52" s="16">
        <f t="shared" si="1"/>
        <v>3.8</v>
      </c>
      <c r="J52" s="16">
        <f t="shared" si="0"/>
        <v>0.15056871607740221</v>
      </c>
    </row>
    <row r="53" spans="1:10" x14ac:dyDescent="0.2">
      <c r="A53" s="10">
        <v>11</v>
      </c>
      <c r="B53" s="14">
        <f t="shared" ca="1" si="2"/>
        <v>4.2976088864422239</v>
      </c>
      <c r="E53" s="21">
        <f ca="1">E52</f>
        <v>2.8060605247526635</v>
      </c>
      <c r="F53" s="10">
        <f>1.1*_xlfn.NORM.DIST($B$36,$B$36,$B$37,FALSE)</f>
        <v>0.21941825422078801</v>
      </c>
      <c r="H53" s="24">
        <v>17</v>
      </c>
      <c r="I53" s="16">
        <f t="shared" si="1"/>
        <v>4.3</v>
      </c>
      <c r="J53" s="16">
        <f t="shared" si="0"/>
        <v>0.12098536225957168</v>
      </c>
    </row>
    <row r="54" spans="1:10" x14ac:dyDescent="0.2">
      <c r="A54" s="10">
        <v>12</v>
      </c>
      <c r="B54" s="14">
        <f t="shared" ca="1" si="2"/>
        <v>2.872683570498205</v>
      </c>
      <c r="H54" s="24">
        <v>18</v>
      </c>
      <c r="I54" s="16">
        <f t="shared" si="1"/>
        <v>4.8</v>
      </c>
      <c r="J54" s="16">
        <f t="shared" si="0"/>
        <v>9.1324542694510957E-2</v>
      </c>
    </row>
    <row r="55" spans="1:10" x14ac:dyDescent="0.2">
      <c r="A55" s="10">
        <v>13</v>
      </c>
      <c r="B55" s="14">
        <f t="shared" ca="1" si="2"/>
        <v>0.87798443744934618</v>
      </c>
      <c r="H55" s="24">
        <v>19</v>
      </c>
      <c r="I55" s="16">
        <f t="shared" si="1"/>
        <v>5.3</v>
      </c>
      <c r="J55" s="16">
        <f t="shared" si="0"/>
        <v>6.4758797832945872E-2</v>
      </c>
    </row>
    <row r="56" spans="1:10" x14ac:dyDescent="0.2">
      <c r="A56" s="10">
        <v>14</v>
      </c>
      <c r="B56" s="14">
        <f t="shared" ca="1" si="2"/>
        <v>3.1013235558205334</v>
      </c>
      <c r="H56" s="24">
        <v>20</v>
      </c>
      <c r="I56" s="16">
        <f t="shared" si="1"/>
        <v>5.8</v>
      </c>
      <c r="J56" s="16">
        <f t="shared" si="0"/>
        <v>4.3138659413255766E-2</v>
      </c>
    </row>
    <row r="57" spans="1:10" x14ac:dyDescent="0.2">
      <c r="A57" s="10">
        <v>15</v>
      </c>
      <c r="B57" s="14">
        <f t="shared" ca="1" si="2"/>
        <v>6.2496896860366444</v>
      </c>
      <c r="H57" s="24">
        <v>21</v>
      </c>
      <c r="I57" s="16">
        <f t="shared" si="1"/>
        <v>6.3</v>
      </c>
      <c r="J57" s="16">
        <f t="shared" si="0"/>
        <v>2.6995483256594031E-2</v>
      </c>
    </row>
    <row r="58" spans="1:10" x14ac:dyDescent="0.2">
      <c r="A58" s="10">
        <v>16</v>
      </c>
      <c r="B58" s="14">
        <f t="shared" ca="1" si="2"/>
        <v>2.6695415122120374</v>
      </c>
      <c r="H58" s="24">
        <v>22</v>
      </c>
      <c r="I58" s="16">
        <f t="shared" si="1"/>
        <v>6.8</v>
      </c>
      <c r="J58" s="16">
        <f t="shared" si="0"/>
        <v>1.5869825917833709E-2</v>
      </c>
    </row>
    <row r="59" spans="1:10" x14ac:dyDescent="0.2">
      <c r="A59" s="10">
        <v>17</v>
      </c>
      <c r="B59" s="14">
        <f t="shared" ca="1" si="2"/>
        <v>4.5662399455198237</v>
      </c>
      <c r="H59" s="24">
        <v>23</v>
      </c>
      <c r="I59" s="16">
        <f t="shared" si="1"/>
        <v>7.3</v>
      </c>
      <c r="J59" s="16">
        <f t="shared" si="0"/>
        <v>8.7641502467842702E-3</v>
      </c>
    </row>
    <row r="60" spans="1:10" x14ac:dyDescent="0.2">
      <c r="A60" s="10">
        <v>18</v>
      </c>
      <c r="B60" s="14">
        <f t="shared" ca="1" si="2"/>
        <v>3.5359235364403316</v>
      </c>
      <c r="H60" s="24">
        <v>24</v>
      </c>
      <c r="I60" s="16">
        <f t="shared" si="1"/>
        <v>7.8</v>
      </c>
      <c r="J60" s="16">
        <f t="shared" si="0"/>
        <v>4.5467812507955264E-3</v>
      </c>
    </row>
    <row r="61" spans="1:10" x14ac:dyDescent="0.2">
      <c r="A61" s="10">
        <v>19</v>
      </c>
      <c r="B61" s="14">
        <f t="shared" ca="1" si="2"/>
        <v>5.3734777870959407</v>
      </c>
      <c r="H61" s="24">
        <v>25</v>
      </c>
      <c r="I61" s="16">
        <f t="shared" si="1"/>
        <v>8.3000000000000007</v>
      </c>
      <c r="J61" s="16">
        <f t="shared" si="0"/>
        <v>2.2159242059689999E-3</v>
      </c>
    </row>
    <row r="62" spans="1:10" x14ac:dyDescent="0.2">
      <c r="A62" s="10">
        <v>20</v>
      </c>
      <c r="B62" s="14">
        <f t="shared" ca="1" si="2"/>
        <v>4.168875277924684</v>
      </c>
      <c r="I62" s="16"/>
    </row>
    <row r="63" spans="1:10" x14ac:dyDescent="0.2">
      <c r="A63" s="10">
        <v>21</v>
      </c>
      <c r="B63" s="14">
        <f t="shared" ca="1" si="2"/>
        <v>-0.17597206003018195</v>
      </c>
      <c r="I63" s="16"/>
    </row>
    <row r="64" spans="1:10" x14ac:dyDescent="0.2">
      <c r="A64" s="10">
        <v>22</v>
      </c>
      <c r="B64" s="14">
        <f t="shared" ca="1" si="2"/>
        <v>0.56500305067537338</v>
      </c>
      <c r="I64" s="16"/>
    </row>
    <row r="65" spans="1:9" x14ac:dyDescent="0.2">
      <c r="A65" s="10">
        <v>23</v>
      </c>
      <c r="B65" s="14">
        <f t="shared" ca="1" si="2"/>
        <v>4.4314375243250694</v>
      </c>
      <c r="I65" s="16"/>
    </row>
    <row r="66" spans="1:9" x14ac:dyDescent="0.2">
      <c r="A66" s="10">
        <v>24</v>
      </c>
      <c r="B66" s="14">
        <f t="shared" ca="1" si="2"/>
        <v>0.57844052497312903</v>
      </c>
      <c r="I66" s="16"/>
    </row>
    <row r="67" spans="1:9" x14ac:dyDescent="0.2">
      <c r="A67" s="10">
        <v>25</v>
      </c>
      <c r="B67" s="14">
        <f t="shared" ca="1" si="2"/>
        <v>2.5487257244813852</v>
      </c>
      <c r="I67" s="16"/>
    </row>
    <row r="68" spans="1:9" x14ac:dyDescent="0.2">
      <c r="A68" s="10">
        <v>26</v>
      </c>
      <c r="B68" s="14">
        <f t="shared" ca="1" si="2"/>
        <v>3.9395060580300671</v>
      </c>
    </row>
    <row r="69" spans="1:9" x14ac:dyDescent="0.2">
      <c r="A69" s="10">
        <v>27</v>
      </c>
      <c r="B69" s="14">
        <f t="shared" ca="1" si="2"/>
        <v>0.98329552505835127</v>
      </c>
    </row>
    <row r="70" spans="1:9" x14ac:dyDescent="0.2">
      <c r="A70" s="10">
        <v>28</v>
      </c>
      <c r="B70" s="14">
        <f t="shared" ca="1" si="2"/>
        <v>2.083769783455129</v>
      </c>
    </row>
    <row r="71" spans="1:9" x14ac:dyDescent="0.2">
      <c r="A71" s="10">
        <v>29</v>
      </c>
      <c r="B71" s="14">
        <f t="shared" ca="1" si="2"/>
        <v>3.2014738695179554</v>
      </c>
    </row>
    <row r="72" spans="1:9" x14ac:dyDescent="0.2">
      <c r="A72" s="10">
        <v>30</v>
      </c>
      <c r="B72" s="14">
        <f t="shared" ca="1" si="2"/>
        <v>3.0153390809873351</v>
      </c>
    </row>
    <row r="73" spans="1:9" x14ac:dyDescent="0.2">
      <c r="A73" s="10">
        <v>31</v>
      </c>
      <c r="B73" s="14">
        <f t="shared" ca="1" si="2"/>
        <v>3.9112504099377898</v>
      </c>
    </row>
    <row r="74" spans="1:9" x14ac:dyDescent="0.2">
      <c r="A74" s="10">
        <v>32</v>
      </c>
      <c r="B74" s="14">
        <f t="shared" ca="1" si="2"/>
        <v>1.0701080098531195</v>
      </c>
    </row>
    <row r="75" spans="1:9" x14ac:dyDescent="0.2">
      <c r="A75" s="10">
        <v>33</v>
      </c>
      <c r="B75" s="14">
        <f t="shared" ref="B75:B102" ca="1" si="3">_xlfn.NORM.INV(RAND(),$B$36,$B$37)</f>
        <v>0.16778174589845296</v>
      </c>
    </row>
    <row r="76" spans="1:9" x14ac:dyDescent="0.2">
      <c r="A76" s="10">
        <v>34</v>
      </c>
      <c r="B76" s="14">
        <f t="shared" ca="1" si="3"/>
        <v>2.740216394464535</v>
      </c>
    </row>
    <row r="77" spans="1:9" x14ac:dyDescent="0.2">
      <c r="A77" s="10">
        <v>35</v>
      </c>
      <c r="B77" s="14">
        <f t="shared" ca="1" si="3"/>
        <v>1.2677866175800092</v>
      </c>
    </row>
    <row r="78" spans="1:9" x14ac:dyDescent="0.2">
      <c r="A78" s="10">
        <v>36</v>
      </c>
      <c r="B78" s="14">
        <f t="shared" ca="1" si="3"/>
        <v>0.68502496419369097</v>
      </c>
    </row>
    <row r="79" spans="1:9" x14ac:dyDescent="0.2">
      <c r="A79" s="10">
        <v>37</v>
      </c>
      <c r="B79" s="14">
        <f t="shared" ca="1" si="3"/>
        <v>3.0856777781171933</v>
      </c>
    </row>
    <row r="80" spans="1:9" x14ac:dyDescent="0.2">
      <c r="A80" s="10">
        <v>38</v>
      </c>
      <c r="B80" s="14">
        <f t="shared" ca="1" si="3"/>
        <v>2.5709396189066753</v>
      </c>
    </row>
    <row r="81" spans="1:2" x14ac:dyDescent="0.2">
      <c r="A81" s="10">
        <v>39</v>
      </c>
      <c r="B81" s="14">
        <f t="shared" ca="1" si="3"/>
        <v>2.4739723627050991</v>
      </c>
    </row>
    <row r="82" spans="1:2" x14ac:dyDescent="0.2">
      <c r="A82" s="10">
        <v>40</v>
      </c>
      <c r="B82" s="14">
        <f t="shared" ca="1" si="3"/>
        <v>-1.2012271791179439</v>
      </c>
    </row>
    <row r="83" spans="1:2" x14ac:dyDescent="0.2">
      <c r="A83" s="10">
        <v>41</v>
      </c>
      <c r="B83" s="14">
        <f t="shared" ca="1" si="3"/>
        <v>3.6586993041887093</v>
      </c>
    </row>
    <row r="84" spans="1:2" x14ac:dyDescent="0.2">
      <c r="A84" s="10">
        <v>42</v>
      </c>
      <c r="B84" s="14">
        <f t="shared" ca="1" si="3"/>
        <v>2.8964203451731994</v>
      </c>
    </row>
    <row r="85" spans="1:2" x14ac:dyDescent="0.2">
      <c r="A85" s="10">
        <v>43</v>
      </c>
      <c r="B85" s="14">
        <f t="shared" ca="1" si="3"/>
        <v>5.5962589936630431</v>
      </c>
    </row>
    <row r="86" spans="1:2" x14ac:dyDescent="0.2">
      <c r="A86" s="10">
        <v>44</v>
      </c>
      <c r="B86" s="14">
        <f t="shared" ca="1" si="3"/>
        <v>1.1811847403870757</v>
      </c>
    </row>
    <row r="87" spans="1:2" x14ac:dyDescent="0.2">
      <c r="A87" s="10">
        <v>45</v>
      </c>
      <c r="B87" s="14">
        <f t="shared" ca="1" si="3"/>
        <v>5.1699068841284674</v>
      </c>
    </row>
    <row r="88" spans="1:2" x14ac:dyDescent="0.2">
      <c r="A88" s="10">
        <v>46</v>
      </c>
      <c r="B88" s="14">
        <f t="shared" ca="1" si="3"/>
        <v>5.8891897936403774</v>
      </c>
    </row>
    <row r="89" spans="1:2" x14ac:dyDescent="0.2">
      <c r="A89" s="10">
        <v>47</v>
      </c>
      <c r="B89" s="14">
        <f t="shared" ca="1" si="3"/>
        <v>0.46890948160823331</v>
      </c>
    </row>
    <row r="90" spans="1:2" x14ac:dyDescent="0.2">
      <c r="A90" s="10">
        <v>48</v>
      </c>
      <c r="B90" s="14">
        <f t="shared" ca="1" si="3"/>
        <v>3.1479031850518129</v>
      </c>
    </row>
    <row r="91" spans="1:2" x14ac:dyDescent="0.2">
      <c r="A91" s="10">
        <v>49</v>
      </c>
      <c r="B91" s="14">
        <f t="shared" ca="1" si="3"/>
        <v>4.4653471706592178</v>
      </c>
    </row>
    <row r="92" spans="1:2" x14ac:dyDescent="0.2">
      <c r="A92" s="10">
        <v>50</v>
      </c>
      <c r="B92" s="14">
        <f t="shared" ca="1" si="3"/>
        <v>-0.39415262896166059</v>
      </c>
    </row>
    <row r="93" spans="1:2" x14ac:dyDescent="0.2">
      <c r="A93" s="10">
        <v>51</v>
      </c>
      <c r="B93" s="14">
        <f t="shared" ca="1" si="3"/>
        <v>4.994822151306094</v>
      </c>
    </row>
    <row r="94" spans="1:2" x14ac:dyDescent="0.2">
      <c r="A94" s="10">
        <v>52</v>
      </c>
      <c r="B94" s="14">
        <f t="shared" ca="1" si="3"/>
        <v>-0.13485946001630067</v>
      </c>
    </row>
    <row r="95" spans="1:2" x14ac:dyDescent="0.2">
      <c r="A95" s="10">
        <v>53</v>
      </c>
      <c r="B95" s="14">
        <f t="shared" ca="1" si="3"/>
        <v>3.2490302159270228</v>
      </c>
    </row>
    <row r="96" spans="1:2" x14ac:dyDescent="0.2">
      <c r="A96" s="10">
        <v>54</v>
      </c>
      <c r="B96" s="14">
        <f t="shared" ca="1" si="3"/>
        <v>3.3223945626065339</v>
      </c>
    </row>
    <row r="97" spans="1:2" x14ac:dyDescent="0.2">
      <c r="A97" s="10">
        <v>55</v>
      </c>
      <c r="B97" s="14">
        <f t="shared" ca="1" si="3"/>
        <v>1.9246437802736245</v>
      </c>
    </row>
    <row r="98" spans="1:2" x14ac:dyDescent="0.2">
      <c r="A98" s="10">
        <v>56</v>
      </c>
      <c r="B98" s="14">
        <f t="shared" ca="1" si="3"/>
        <v>4.9575459842813716</v>
      </c>
    </row>
    <row r="99" spans="1:2" x14ac:dyDescent="0.2">
      <c r="A99" s="10">
        <v>57</v>
      </c>
      <c r="B99" s="14">
        <f t="shared" ca="1" si="3"/>
        <v>2.3622612774871214</v>
      </c>
    </row>
    <row r="100" spans="1:2" x14ac:dyDescent="0.2">
      <c r="A100" s="10">
        <v>58</v>
      </c>
      <c r="B100" s="14">
        <f t="shared" ca="1" si="3"/>
        <v>0.49852895600827818</v>
      </c>
    </row>
    <row r="101" spans="1:2" x14ac:dyDescent="0.2">
      <c r="A101" s="10">
        <v>59</v>
      </c>
      <c r="B101" s="14">
        <f t="shared" ca="1" si="3"/>
        <v>2.9913290596464002</v>
      </c>
    </row>
    <row r="102" spans="1:2" x14ac:dyDescent="0.2">
      <c r="A102" s="10">
        <v>60</v>
      </c>
      <c r="B102" s="14">
        <f t="shared" ca="1" si="3"/>
        <v>2.9232504956433623</v>
      </c>
    </row>
  </sheetData>
  <conditionalFormatting sqref="A27:A29">
    <cfRule type="expression" dxfId="0" priority="3">
      <formula>A27=FALSE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45" t="s">
        <v>2</v>
      </c>
      <c r="B1" s="45"/>
      <c r="C1" s="45"/>
      <c r="D1" s="45"/>
      <c r="E1" s="45"/>
      <c r="F1" s="45"/>
      <c r="G1" s="45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Сигма известна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2016-11-27T18:15:58Z</dcterms:modified>
</cp:coreProperties>
</file>