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2.xml" ContentType="application/vnd.ms-excel.controlproperti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trlProps/ctrlProp3.xml" ContentType="application/vnd.ms-excel.controlpropertie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8795" windowHeight="11760" tabRatio="673"/>
  </bookViews>
  <sheets>
    <sheet name="Гипергеом-Биномин" sheetId="8" r:id="rId1"/>
    <sheet name="Биномин-Пуассон" sheetId="11" r:id="rId2"/>
    <sheet name="Биномин-Норм" sheetId="10" r:id="rId3"/>
    <sheet name="Пуассон-Норм" sheetId="12" r:id="rId4"/>
    <sheet name="EXCEL2.RU" sheetId="3" r:id="rId5"/>
    <sheet name="Связи" sheetId="9" r:id="rId6"/>
  </sheets>
  <definedNames>
    <definedName name="anscount" hidden="1">2</definedName>
    <definedName name="limcount" hidden="1">2</definedName>
    <definedName name="sencount" hidden="1">4</definedName>
    <definedName name="solver_adj" localSheetId="2" hidden="1">'Биномин-Норм'!$B$58</definedName>
    <definedName name="solver_cvg" localSheetId="2" hidden="1">0.0001</definedName>
    <definedName name="solver_drv" localSheetId="2" hidden="1">2</definedName>
    <definedName name="solver_eng" localSheetId="2" hidden="1">1</definedName>
    <definedName name="solver_eng" localSheetId="1" hidden="1">1</definedName>
    <definedName name="solver_eng" localSheetId="0" hidden="1">1</definedName>
    <definedName name="solver_eng" localSheetId="3" hidden="1">1</definedName>
    <definedName name="solver_est" localSheetId="2" hidden="1">1</definedName>
    <definedName name="solver_itr" localSheetId="2" hidden="1">2147483647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eg" localSheetId="1" hidden="1">1</definedName>
    <definedName name="solver_neg" localSheetId="0" hidden="1">1</definedName>
    <definedName name="solver_neg" localSheetId="3" hidden="1">1</definedName>
    <definedName name="solver_nod" localSheetId="2" hidden="1">2147483647</definedName>
    <definedName name="solver_num" localSheetId="2" hidden="1">0</definedName>
    <definedName name="solver_num" localSheetId="1" hidden="1">0</definedName>
    <definedName name="solver_num" localSheetId="0" hidden="1">0</definedName>
    <definedName name="solver_num" localSheetId="3" hidden="1">0</definedName>
    <definedName name="solver_nwt" localSheetId="2" hidden="1">1</definedName>
    <definedName name="solver_opt" localSheetId="2" hidden="1">'Биномин-Норм'!$C$65</definedName>
    <definedName name="solver_opt" localSheetId="1" hidden="1">'Биномин-Пуассон'!#REF!</definedName>
    <definedName name="solver_opt" localSheetId="0" hidden="1">'Гипергеом-Биномин'!#REF!</definedName>
    <definedName name="solver_opt" localSheetId="3" hidden="1">'Пуассон-Норм'!#REF!</definedName>
    <definedName name="solver_pre" localSheetId="2" hidden="1">0.000001</definedName>
    <definedName name="solver_rbv" localSheetId="2" hidden="1">2</definedName>
    <definedName name="solver_rlx" localSheetId="2" hidden="1">2</definedName>
    <definedName name="solver_rsd" localSheetId="2" hidden="1">0</definedName>
    <definedName name="solver_scl" localSheetId="2" hidden="1">2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3</definedName>
    <definedName name="solver_typ" localSheetId="1" hidden="1">1</definedName>
    <definedName name="solver_typ" localSheetId="0" hidden="1">1</definedName>
    <definedName name="solver_typ" localSheetId="3" hidden="1">1</definedName>
    <definedName name="solver_val" localSheetId="2" hidden="1">0</definedName>
    <definedName name="solver_val" localSheetId="1" hidden="1">0</definedName>
    <definedName name="solver_val" localSheetId="0" hidden="1">0</definedName>
    <definedName name="solver_val" localSheetId="3" hidden="1">0</definedName>
    <definedName name="solver_ver" localSheetId="2" hidden="1">3</definedName>
    <definedName name="solver_ver" localSheetId="1" hidden="1">3</definedName>
    <definedName name="solver_ver" localSheetId="0" hidden="1">3</definedName>
    <definedName name="solver_ver" localSheetId="3" hidden="1">3</definedName>
  </definedNames>
  <calcPr calcId="145621"/>
</workbook>
</file>

<file path=xl/calcChain.xml><?xml version="1.0" encoding="utf-8"?>
<calcChain xmlns="http://schemas.openxmlformats.org/spreadsheetml/2006/main">
  <c r="A10" i="12" l="1"/>
  <c r="A12" i="12" l="1"/>
  <c r="D12" i="12" s="1"/>
  <c r="G8" i="12"/>
  <c r="D10" i="12"/>
  <c r="B10" i="12"/>
  <c r="A3" i="12"/>
  <c r="C58" i="10"/>
  <c r="B69" i="10" s="1"/>
  <c r="B71" i="10" s="1"/>
  <c r="C12" i="12" l="1"/>
  <c r="E12" i="12"/>
  <c r="B12" i="12"/>
  <c r="S12" i="12" s="1"/>
  <c r="T12" i="12" s="1"/>
  <c r="A13" i="12"/>
  <c r="B13" i="12" s="1"/>
  <c r="Q12" i="12"/>
  <c r="R12" i="12" s="1"/>
  <c r="C73" i="10"/>
  <c r="B63" i="10"/>
  <c r="B61" i="10"/>
  <c r="B68" i="10"/>
  <c r="A14" i="12" l="1"/>
  <c r="C13" i="12"/>
  <c r="E14" i="12"/>
  <c r="D14" i="12"/>
  <c r="D13" i="12"/>
  <c r="E13" i="12"/>
  <c r="Q13" i="12" s="1"/>
  <c r="R13" i="12" s="1"/>
  <c r="C14" i="12"/>
  <c r="B14" i="12"/>
  <c r="A15" i="12"/>
  <c r="S13" i="12"/>
  <c r="T13" i="12" s="1"/>
  <c r="B70" i="10"/>
  <c r="C72" i="10"/>
  <c r="C74" i="10" s="1"/>
  <c r="D74" i="10" s="1"/>
  <c r="B73" i="10"/>
  <c r="B72" i="10"/>
  <c r="B62" i="10"/>
  <c r="B7" i="10"/>
  <c r="D15" i="12" l="1"/>
  <c r="E15" i="12"/>
  <c r="S14" i="12"/>
  <c r="T14" i="12" s="1"/>
  <c r="C15" i="12"/>
  <c r="B15" i="12"/>
  <c r="S15" i="12" s="1"/>
  <c r="T15" i="12" s="1"/>
  <c r="Q14" i="12"/>
  <c r="R14" i="12" s="1"/>
  <c r="A16" i="12"/>
  <c r="B64" i="10"/>
  <c r="B65" i="10" s="1"/>
  <c r="C65" i="10" s="1"/>
  <c r="B74" i="10"/>
  <c r="B7" i="11"/>
  <c r="B8" i="11" s="1"/>
  <c r="B9" i="10"/>
  <c r="E16" i="12" l="1"/>
  <c r="D16" i="12"/>
  <c r="C16" i="12"/>
  <c r="B16" i="12"/>
  <c r="S16" i="12" s="1"/>
  <c r="T16" i="12" s="1"/>
  <c r="A17" i="12"/>
  <c r="Q15" i="12"/>
  <c r="R15" i="12" s="1"/>
  <c r="A14" i="10"/>
  <c r="A16" i="10"/>
  <c r="D17" i="12" l="1"/>
  <c r="E17" i="12"/>
  <c r="C17" i="12"/>
  <c r="B17" i="12"/>
  <c r="S17" i="12" s="1"/>
  <c r="T17" i="12" s="1"/>
  <c r="Q16" i="12"/>
  <c r="R16" i="12" s="1"/>
  <c r="A18" i="12"/>
  <c r="A17" i="10"/>
  <c r="D18" i="12" l="1"/>
  <c r="E18" i="12"/>
  <c r="C18" i="12"/>
  <c r="B18" i="12"/>
  <c r="S18" i="12" s="1"/>
  <c r="T18" i="12" s="1"/>
  <c r="A19" i="12"/>
  <c r="Q17" i="12"/>
  <c r="R17" i="12" s="1"/>
  <c r="A18" i="10"/>
  <c r="D19" i="12" l="1"/>
  <c r="E19" i="12"/>
  <c r="C19" i="12"/>
  <c r="B19" i="12"/>
  <c r="S19" i="12" s="1"/>
  <c r="T19" i="12" s="1"/>
  <c r="Q18" i="12"/>
  <c r="R18" i="12" s="1"/>
  <c r="A20" i="12"/>
  <c r="A19" i="10"/>
  <c r="B10" i="10"/>
  <c r="B52" i="10" s="1"/>
  <c r="A3" i="10"/>
  <c r="A3" i="11"/>
  <c r="B12" i="11"/>
  <c r="D12" i="11"/>
  <c r="E20" i="12" l="1"/>
  <c r="D20" i="12"/>
  <c r="C20" i="12"/>
  <c r="B20" i="12"/>
  <c r="A21" i="12"/>
  <c r="Q19" i="12"/>
  <c r="R19" i="12" s="1"/>
  <c r="D19" i="10"/>
  <c r="B51" i="10"/>
  <c r="D16" i="10"/>
  <c r="D17" i="10"/>
  <c r="A20" i="10"/>
  <c r="D20" i="10" s="1"/>
  <c r="D18" i="10"/>
  <c r="E19" i="10"/>
  <c r="H12" i="10"/>
  <c r="F16" i="10"/>
  <c r="F17" i="10"/>
  <c r="E16" i="10"/>
  <c r="E17" i="10"/>
  <c r="E18" i="10"/>
  <c r="F18" i="10"/>
  <c r="F19" i="10"/>
  <c r="C8" i="11"/>
  <c r="D21" i="12" l="1"/>
  <c r="E21" i="12"/>
  <c r="S20" i="12"/>
  <c r="T20" i="12" s="1"/>
  <c r="C21" i="12"/>
  <c r="B21" i="12"/>
  <c r="Q20" i="12"/>
  <c r="R20" i="12" s="1"/>
  <c r="A22" i="12"/>
  <c r="A21" i="10"/>
  <c r="D21" i="10" s="1"/>
  <c r="E20" i="10"/>
  <c r="F20" i="10"/>
  <c r="C16" i="10"/>
  <c r="B16" i="10"/>
  <c r="D14" i="10"/>
  <c r="B14" i="10"/>
  <c r="E22" i="12" l="1"/>
  <c r="D22" i="12"/>
  <c r="S21" i="12"/>
  <c r="T21" i="12" s="1"/>
  <c r="C22" i="12"/>
  <c r="B22" i="12"/>
  <c r="S22" i="12" s="1"/>
  <c r="T22" i="12" s="1"/>
  <c r="A23" i="12"/>
  <c r="Q21" i="12"/>
  <c r="R21" i="12" s="1"/>
  <c r="E21" i="10"/>
  <c r="F21" i="10"/>
  <c r="A22" i="10"/>
  <c r="D22" i="10" s="1"/>
  <c r="R16" i="10"/>
  <c r="S16" i="10" s="1"/>
  <c r="C17" i="10"/>
  <c r="B17" i="10"/>
  <c r="T17" i="10" s="1"/>
  <c r="D23" i="12" l="1"/>
  <c r="E23" i="12"/>
  <c r="C23" i="12"/>
  <c r="B23" i="12"/>
  <c r="S23" i="12" s="1"/>
  <c r="T23" i="12" s="1"/>
  <c r="Q22" i="12"/>
  <c r="R22" i="12" s="1"/>
  <c r="A24" i="12"/>
  <c r="F22" i="10"/>
  <c r="A23" i="10"/>
  <c r="D23" i="10" s="1"/>
  <c r="E22" i="10"/>
  <c r="T16" i="10"/>
  <c r="U16" i="10" s="1"/>
  <c r="U17" i="10"/>
  <c r="B18" i="10"/>
  <c r="C18" i="10"/>
  <c r="R17" i="10"/>
  <c r="S17" i="10" s="1"/>
  <c r="E24" i="12" l="1"/>
  <c r="D24" i="12"/>
  <c r="C24" i="12"/>
  <c r="B24" i="12"/>
  <c r="S24" i="12" s="1"/>
  <c r="T24" i="12" s="1"/>
  <c r="A25" i="12"/>
  <c r="A26" i="12" s="1"/>
  <c r="Q23" i="12"/>
  <c r="R23" i="12" s="1"/>
  <c r="F23" i="10"/>
  <c r="E23" i="10"/>
  <c r="A24" i="10"/>
  <c r="D24" i="10" s="1"/>
  <c r="B19" i="10"/>
  <c r="C19" i="10"/>
  <c r="R18" i="10"/>
  <c r="S18" i="10" s="1"/>
  <c r="B26" i="12" l="1"/>
  <c r="E26" i="12"/>
  <c r="C26" i="12"/>
  <c r="A27" i="12"/>
  <c r="D26" i="12"/>
  <c r="D25" i="12"/>
  <c r="E25" i="12"/>
  <c r="C25" i="12"/>
  <c r="B25" i="12"/>
  <c r="S25" i="12" s="1"/>
  <c r="T25" i="12" s="1"/>
  <c r="Q24" i="12"/>
  <c r="R24" i="12" s="1"/>
  <c r="E24" i="10"/>
  <c r="F24" i="10"/>
  <c r="A25" i="10"/>
  <c r="D25" i="10" s="1"/>
  <c r="T18" i="10"/>
  <c r="U18" i="10" s="1"/>
  <c r="B20" i="10"/>
  <c r="C20" i="10"/>
  <c r="R19" i="10"/>
  <c r="S19" i="10" s="1"/>
  <c r="Q26" i="12" l="1"/>
  <c r="R26" i="12" s="1"/>
  <c r="S26" i="12"/>
  <c r="T26" i="12" s="1"/>
  <c r="B27" i="12"/>
  <c r="E27" i="12"/>
  <c r="A28" i="12"/>
  <c r="C27" i="12"/>
  <c r="D27" i="12"/>
  <c r="Q25" i="12"/>
  <c r="R25" i="12" s="1"/>
  <c r="F25" i="10"/>
  <c r="A26" i="10"/>
  <c r="D26" i="10" s="1"/>
  <c r="E25" i="10"/>
  <c r="T19" i="10"/>
  <c r="U19" i="10" s="1"/>
  <c r="B21" i="10"/>
  <c r="C21" i="10"/>
  <c r="R20" i="10"/>
  <c r="S20" i="10" s="1"/>
  <c r="Q27" i="12" l="1"/>
  <c r="R27" i="12" s="1"/>
  <c r="S27" i="12"/>
  <c r="T27" i="12" s="1"/>
  <c r="C28" i="12"/>
  <c r="D28" i="12"/>
  <c r="E28" i="12"/>
  <c r="Q28" i="12" s="1"/>
  <c r="R28" i="12" s="1"/>
  <c r="B28" i="12"/>
  <c r="S28" i="12" s="1"/>
  <c r="T28" i="12" s="1"/>
  <c r="A29" i="12"/>
  <c r="E26" i="10"/>
  <c r="F26" i="10"/>
  <c r="A27" i="10"/>
  <c r="D27" i="10" s="1"/>
  <c r="T20" i="10"/>
  <c r="U20" i="10" s="1"/>
  <c r="B22" i="10"/>
  <c r="C22" i="10"/>
  <c r="R21" i="10"/>
  <c r="S21" i="10" s="1"/>
  <c r="B29" i="12" l="1"/>
  <c r="S29" i="12" s="1"/>
  <c r="T29" i="12" s="1"/>
  <c r="C29" i="12"/>
  <c r="D29" i="12"/>
  <c r="A30" i="12"/>
  <c r="E29" i="12"/>
  <c r="Q29" i="12" s="1"/>
  <c r="R29" i="12" s="1"/>
  <c r="A28" i="10"/>
  <c r="D28" i="10" s="1"/>
  <c r="F27" i="10"/>
  <c r="E27" i="10"/>
  <c r="F28" i="10"/>
  <c r="T21" i="10"/>
  <c r="U21" i="10" s="1"/>
  <c r="B23" i="10"/>
  <c r="C23" i="10"/>
  <c r="R22" i="10"/>
  <c r="S22" i="10" s="1"/>
  <c r="E30" i="12" l="1"/>
  <c r="D30" i="12"/>
  <c r="C30" i="12"/>
  <c r="B30" i="12"/>
  <c r="S30" i="12" s="1"/>
  <c r="T30" i="12" s="1"/>
  <c r="A31" i="12"/>
  <c r="E28" i="10"/>
  <c r="A29" i="10"/>
  <c r="D29" i="10" s="1"/>
  <c r="A30" i="10"/>
  <c r="D30" i="10" s="1"/>
  <c r="T22" i="10"/>
  <c r="U22" i="10" s="1"/>
  <c r="B24" i="10"/>
  <c r="C24" i="10"/>
  <c r="R23" i="10"/>
  <c r="S23" i="10" s="1"/>
  <c r="Q30" i="12" l="1"/>
  <c r="R30" i="12" s="1"/>
  <c r="D31" i="12"/>
  <c r="E31" i="12"/>
  <c r="A32" i="12"/>
  <c r="C31" i="12"/>
  <c r="B31" i="12"/>
  <c r="S31" i="12" s="1"/>
  <c r="T31" i="12" s="1"/>
  <c r="F29" i="10"/>
  <c r="E29" i="10"/>
  <c r="A31" i="10"/>
  <c r="D31" i="10" s="1"/>
  <c r="F30" i="10"/>
  <c r="E30" i="10"/>
  <c r="T23" i="10"/>
  <c r="U23" i="10" s="1"/>
  <c r="B25" i="10"/>
  <c r="C25" i="10"/>
  <c r="R24" i="10"/>
  <c r="S24" i="10" s="1"/>
  <c r="Q31" i="12" l="1"/>
  <c r="R31" i="12" s="1"/>
  <c r="E32" i="12"/>
  <c r="D32" i="12"/>
  <c r="C32" i="12"/>
  <c r="B32" i="12"/>
  <c r="S32" i="12" s="1"/>
  <c r="T32" i="12" s="1"/>
  <c r="A33" i="12"/>
  <c r="A32" i="10"/>
  <c r="D32" i="10" s="1"/>
  <c r="E31" i="10"/>
  <c r="F31" i="10"/>
  <c r="T24" i="10"/>
  <c r="U24" i="10" s="1"/>
  <c r="B26" i="10"/>
  <c r="C26" i="10"/>
  <c r="R25" i="10"/>
  <c r="S25" i="10" s="1"/>
  <c r="Q32" i="12" l="1"/>
  <c r="R32" i="12" s="1"/>
  <c r="D33" i="12"/>
  <c r="E33" i="12"/>
  <c r="A34" i="12"/>
  <c r="C33" i="12"/>
  <c r="B33" i="12"/>
  <c r="S33" i="12" s="1"/>
  <c r="T33" i="12" s="1"/>
  <c r="A33" i="10"/>
  <c r="D33" i="10" s="1"/>
  <c r="F32" i="10"/>
  <c r="E32" i="10"/>
  <c r="T25" i="10"/>
  <c r="U25" i="10" s="1"/>
  <c r="B27" i="10"/>
  <c r="C27" i="10"/>
  <c r="R26" i="10"/>
  <c r="S26" i="10" s="1"/>
  <c r="Q33" i="12" l="1"/>
  <c r="R33" i="12" s="1"/>
  <c r="C34" i="12"/>
  <c r="D34" i="12"/>
  <c r="E34" i="12"/>
  <c r="Q34" i="12" s="1"/>
  <c r="R34" i="12" s="1"/>
  <c r="B34" i="12"/>
  <c r="S34" i="12" s="1"/>
  <c r="T34" i="12" s="1"/>
  <c r="A35" i="12"/>
  <c r="A34" i="10"/>
  <c r="D34" i="10" s="1"/>
  <c r="F33" i="10"/>
  <c r="E33" i="10"/>
  <c r="T26" i="10"/>
  <c r="U26" i="10" s="1"/>
  <c r="B28" i="10"/>
  <c r="C28" i="10"/>
  <c r="R27" i="10"/>
  <c r="S27" i="10" s="1"/>
  <c r="B35" i="12" l="1"/>
  <c r="C35" i="12"/>
  <c r="D35" i="12"/>
  <c r="A36" i="12"/>
  <c r="E35" i="12"/>
  <c r="A35" i="10"/>
  <c r="D35" i="10" s="1"/>
  <c r="F34" i="10"/>
  <c r="E34" i="10"/>
  <c r="T27" i="10"/>
  <c r="U27" i="10" s="1"/>
  <c r="B29" i="10"/>
  <c r="C29" i="10"/>
  <c r="R28" i="10"/>
  <c r="S28" i="10" s="1"/>
  <c r="Q35" i="12" l="1"/>
  <c r="R35" i="12" s="1"/>
  <c r="S35" i="12"/>
  <c r="T35" i="12" s="1"/>
  <c r="E36" i="12"/>
  <c r="D36" i="12"/>
  <c r="C36" i="12"/>
  <c r="B36" i="12"/>
  <c r="S36" i="12" s="1"/>
  <c r="T36" i="12" s="1"/>
  <c r="A37" i="12"/>
  <c r="A36" i="10"/>
  <c r="D36" i="10" s="1"/>
  <c r="E35" i="10"/>
  <c r="F35" i="10"/>
  <c r="T28" i="10"/>
  <c r="U28" i="10" s="1"/>
  <c r="B30" i="10"/>
  <c r="C30" i="10"/>
  <c r="R29" i="10"/>
  <c r="S29" i="10" s="1"/>
  <c r="Q36" i="12" l="1"/>
  <c r="R36" i="12" s="1"/>
  <c r="D37" i="12"/>
  <c r="E37" i="12"/>
  <c r="A38" i="12"/>
  <c r="C37" i="12"/>
  <c r="B37" i="12"/>
  <c r="S37" i="12" s="1"/>
  <c r="T37" i="12" s="1"/>
  <c r="A37" i="10"/>
  <c r="D37" i="10" s="1"/>
  <c r="E36" i="10"/>
  <c r="F36" i="10"/>
  <c r="T29" i="10"/>
  <c r="U29" i="10" s="1"/>
  <c r="B31" i="10"/>
  <c r="C31" i="10"/>
  <c r="R30" i="10"/>
  <c r="S30" i="10" s="1"/>
  <c r="Q37" i="12" l="1"/>
  <c r="R37" i="12" s="1"/>
  <c r="C38" i="12"/>
  <c r="D38" i="12"/>
  <c r="B38" i="12"/>
  <c r="S38" i="12" s="1"/>
  <c r="T38" i="12" s="1"/>
  <c r="E38" i="12"/>
  <c r="A38" i="10"/>
  <c r="D38" i="10" s="1"/>
  <c r="F37" i="10"/>
  <c r="E37" i="10"/>
  <c r="T30" i="10"/>
  <c r="U30" i="10" s="1"/>
  <c r="B32" i="10"/>
  <c r="C32" i="10"/>
  <c r="R31" i="10"/>
  <c r="S31" i="10" s="1"/>
  <c r="Q38" i="12" l="1"/>
  <c r="R38" i="12" s="1"/>
  <c r="A39" i="10"/>
  <c r="D39" i="10" s="1"/>
  <c r="F38" i="10"/>
  <c r="E38" i="10"/>
  <c r="T31" i="10"/>
  <c r="U31" i="10" s="1"/>
  <c r="B33" i="10"/>
  <c r="C33" i="10"/>
  <c r="R32" i="10"/>
  <c r="S32" i="10" s="1"/>
  <c r="A40" i="10" l="1"/>
  <c r="D40" i="10" s="1"/>
  <c r="F39" i="10"/>
  <c r="E39" i="10"/>
  <c r="T32" i="10"/>
  <c r="U32" i="10" s="1"/>
  <c r="B34" i="10"/>
  <c r="C34" i="10"/>
  <c r="R33" i="10"/>
  <c r="S33" i="10" s="1"/>
  <c r="A41" i="10" l="1"/>
  <c r="D41" i="10" s="1"/>
  <c r="F40" i="10"/>
  <c r="E40" i="10"/>
  <c r="T33" i="10"/>
  <c r="U33" i="10" s="1"/>
  <c r="B35" i="10"/>
  <c r="C35" i="10"/>
  <c r="R34" i="10"/>
  <c r="S34" i="10" s="1"/>
  <c r="A42" i="10" l="1"/>
  <c r="D42" i="10" s="1"/>
  <c r="F41" i="10"/>
  <c r="E41" i="10"/>
  <c r="T34" i="10"/>
  <c r="U34" i="10" s="1"/>
  <c r="B36" i="10"/>
  <c r="C36" i="10"/>
  <c r="R35" i="10"/>
  <c r="S35" i="10" s="1"/>
  <c r="A43" i="10" l="1"/>
  <c r="D43" i="10" s="1"/>
  <c r="F42" i="10"/>
  <c r="E42" i="10"/>
  <c r="T35" i="10"/>
  <c r="U35" i="10" s="1"/>
  <c r="B37" i="10"/>
  <c r="C37" i="10"/>
  <c r="R36" i="10"/>
  <c r="S36" i="10" s="1"/>
  <c r="A44" i="10" l="1"/>
  <c r="D44" i="10" s="1"/>
  <c r="E43" i="10"/>
  <c r="F43" i="10"/>
  <c r="T36" i="10"/>
  <c r="U36" i="10" s="1"/>
  <c r="B38" i="10"/>
  <c r="C38" i="10"/>
  <c r="R37" i="10"/>
  <c r="S37" i="10" s="1"/>
  <c r="A45" i="10" l="1"/>
  <c r="D45" i="10" s="1"/>
  <c r="E44" i="10"/>
  <c r="F44" i="10"/>
  <c r="T37" i="10"/>
  <c r="U37" i="10" s="1"/>
  <c r="B39" i="10"/>
  <c r="C39" i="10"/>
  <c r="R38" i="10"/>
  <c r="S38" i="10" s="1"/>
  <c r="F45" i="10" l="1"/>
  <c r="E45" i="10"/>
  <c r="T38" i="10"/>
  <c r="U38" i="10" s="1"/>
  <c r="B40" i="10"/>
  <c r="C40" i="10"/>
  <c r="R39" i="10"/>
  <c r="S39" i="10" s="1"/>
  <c r="T39" i="10" l="1"/>
  <c r="U39" i="10" s="1"/>
  <c r="B41" i="10"/>
  <c r="C41" i="10"/>
  <c r="R40" i="10"/>
  <c r="S40" i="10" s="1"/>
  <c r="T40" i="10" l="1"/>
  <c r="U40" i="10" s="1"/>
  <c r="B42" i="10"/>
  <c r="C42" i="10"/>
  <c r="R41" i="10"/>
  <c r="S41" i="10" s="1"/>
  <c r="T41" i="10" l="1"/>
  <c r="U41" i="10" s="1"/>
  <c r="B43" i="10"/>
  <c r="C43" i="10"/>
  <c r="R42" i="10"/>
  <c r="S42" i="10" s="1"/>
  <c r="T42" i="10" l="1"/>
  <c r="U42" i="10" s="1"/>
  <c r="B44" i="10"/>
  <c r="C44" i="10"/>
  <c r="R43" i="10"/>
  <c r="S43" i="10" s="1"/>
  <c r="T43" i="10" l="1"/>
  <c r="U43" i="10" s="1"/>
  <c r="B45" i="10"/>
  <c r="C45" i="10"/>
  <c r="R44" i="10"/>
  <c r="S44" i="10" s="1"/>
  <c r="T44" i="10" l="1"/>
  <c r="U44" i="10" s="1"/>
  <c r="R45" i="10"/>
  <c r="S45" i="10" s="1"/>
  <c r="T45" i="10" l="1"/>
  <c r="U45" i="10" s="1"/>
  <c r="B7" i="8"/>
  <c r="B8" i="8" l="1"/>
  <c r="F7" i="8"/>
  <c r="A17" i="8"/>
  <c r="E16" i="8" l="1"/>
  <c r="K5" i="8"/>
  <c r="B16" i="8"/>
  <c r="C16" i="8"/>
  <c r="D16" i="8"/>
  <c r="B10" i="8"/>
  <c r="D17" i="8"/>
  <c r="E17" i="8"/>
  <c r="A18" i="8"/>
  <c r="C17" i="8"/>
  <c r="B17" i="8"/>
  <c r="H16" i="8" l="1"/>
  <c r="I16" i="8" s="1"/>
  <c r="F16" i="8"/>
  <c r="G16" i="8" s="1"/>
  <c r="H17" i="8"/>
  <c r="I17" i="8" s="1"/>
  <c r="F17" i="8"/>
  <c r="G17" i="8" s="1"/>
  <c r="E18" i="8"/>
  <c r="D18" i="8"/>
  <c r="B18" i="8"/>
  <c r="A19" i="8"/>
  <c r="C18" i="8"/>
  <c r="H18" i="8" s="1"/>
  <c r="I18" i="8" s="1"/>
  <c r="F18" i="8" l="1"/>
  <c r="G18" i="8" s="1"/>
  <c r="E19" i="8"/>
  <c r="D19" i="8"/>
  <c r="A20" i="8"/>
  <c r="C19" i="8"/>
  <c r="B19" i="8"/>
  <c r="H19" i="8" l="1"/>
  <c r="I19" i="8" s="1"/>
  <c r="F19" i="8"/>
  <c r="G19" i="8" s="1"/>
  <c r="E20" i="8"/>
  <c r="D20" i="8"/>
  <c r="B20" i="8"/>
  <c r="C20" i="8"/>
  <c r="A21" i="8"/>
  <c r="H20" i="8" l="1"/>
  <c r="I20" i="8" s="1"/>
  <c r="F20" i="8"/>
  <c r="G20" i="8" s="1"/>
  <c r="D21" i="8"/>
  <c r="E21" i="8"/>
  <c r="A22" i="8"/>
  <c r="C21" i="8"/>
  <c r="B21" i="8"/>
  <c r="H21" i="8" l="1"/>
  <c r="I21" i="8" s="1"/>
  <c r="F21" i="8"/>
  <c r="G21" i="8" s="1"/>
  <c r="E22" i="8"/>
  <c r="D22" i="8"/>
  <c r="B22" i="8"/>
  <c r="A23" i="8"/>
  <c r="C22" i="8"/>
  <c r="F22" i="8" l="1"/>
  <c r="G22" i="8" s="1"/>
  <c r="H22" i="8"/>
  <c r="I22" i="8" s="1"/>
  <c r="E23" i="8"/>
  <c r="D23" i="8"/>
  <c r="A24" i="8"/>
  <c r="C23" i="8"/>
  <c r="B23" i="8"/>
  <c r="H23" i="8" l="1"/>
  <c r="I23" i="8" s="1"/>
  <c r="F23" i="8"/>
  <c r="G23" i="8" s="1"/>
  <c r="D24" i="8"/>
  <c r="E24" i="8"/>
  <c r="B24" i="8"/>
  <c r="A25" i="8"/>
  <c r="C24" i="8"/>
  <c r="F24" i="8" l="1"/>
  <c r="G24" i="8" s="1"/>
  <c r="H24" i="8"/>
  <c r="I24" i="8" s="1"/>
  <c r="D25" i="8"/>
  <c r="E25" i="8"/>
  <c r="A26" i="8"/>
  <c r="C25" i="8"/>
  <c r="B25" i="8"/>
  <c r="H25" i="8" l="1"/>
  <c r="I25" i="8" s="1"/>
  <c r="F25" i="8"/>
  <c r="G25" i="8" s="1"/>
  <c r="E26" i="8"/>
  <c r="D26" i="8"/>
  <c r="B26" i="8"/>
  <c r="C26" i="8"/>
  <c r="F26" i="8" l="1"/>
  <c r="G26" i="8" s="1"/>
  <c r="H26" i="8"/>
  <c r="I26" i="8" s="1"/>
  <c r="G10" i="11" l="1"/>
  <c r="D14" i="11" l="1"/>
  <c r="A15" i="1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E14" i="11"/>
  <c r="C14" i="11"/>
  <c r="B14" i="11"/>
  <c r="S14" i="11" s="1"/>
  <c r="T14" i="11" s="1"/>
  <c r="Q14" i="11" l="1"/>
  <c r="R14" i="11" s="1"/>
  <c r="B15" i="11"/>
  <c r="C15" i="11"/>
  <c r="E15" i="11"/>
  <c r="Q15" i="11" s="1"/>
  <c r="R15" i="11" s="1"/>
  <c r="D15" i="11"/>
  <c r="S15" i="11" l="1"/>
  <c r="T15" i="11" s="1"/>
  <c r="C16" i="11"/>
  <c r="B16" i="11"/>
  <c r="S16" i="11" s="1"/>
  <c r="T16" i="11" s="1"/>
  <c r="D16" i="11"/>
  <c r="E16" i="11"/>
  <c r="Q16" i="11" s="1"/>
  <c r="R16" i="11" s="1"/>
  <c r="C17" i="11" l="1"/>
  <c r="B17" i="11"/>
  <c r="D17" i="11"/>
  <c r="E17" i="11"/>
  <c r="Q17" i="11" s="1"/>
  <c r="R17" i="11" s="1"/>
  <c r="S17" i="11" l="1"/>
  <c r="T17" i="11" s="1"/>
  <c r="B18" i="11"/>
  <c r="C18" i="11"/>
  <c r="D18" i="11"/>
  <c r="E18" i="11"/>
  <c r="Q18" i="11" s="1"/>
  <c r="R18" i="11" s="1"/>
  <c r="S18" i="11" l="1"/>
  <c r="T18" i="11" s="1"/>
  <c r="C19" i="11"/>
  <c r="B19" i="11"/>
  <c r="E19" i="11"/>
  <c r="Q19" i="11" s="1"/>
  <c r="R19" i="11" s="1"/>
  <c r="D19" i="11"/>
  <c r="C20" i="11" l="1"/>
  <c r="B20" i="11"/>
  <c r="E20" i="11"/>
  <c r="Q20" i="11" s="1"/>
  <c r="R20" i="11" s="1"/>
  <c r="D20" i="11"/>
  <c r="S19" i="11"/>
  <c r="T19" i="11" s="1"/>
  <c r="S20" i="11" l="1"/>
  <c r="T20" i="11" s="1"/>
  <c r="C21" i="11"/>
  <c r="B21" i="11"/>
  <c r="E21" i="11"/>
  <c r="Q21" i="11" s="1"/>
  <c r="R21" i="11" s="1"/>
  <c r="D21" i="11"/>
  <c r="B22" i="11" l="1"/>
  <c r="C22" i="11"/>
  <c r="D22" i="11"/>
  <c r="E22" i="11"/>
  <c r="Q22" i="11" s="1"/>
  <c r="R22" i="11" s="1"/>
  <c r="S21" i="11"/>
  <c r="T21" i="11" s="1"/>
  <c r="S22" i="11" l="1"/>
  <c r="T22" i="11" s="1"/>
  <c r="C23" i="11"/>
  <c r="B23" i="11"/>
  <c r="E23" i="11"/>
  <c r="Q23" i="11" s="1"/>
  <c r="R23" i="11" s="1"/>
  <c r="D23" i="11"/>
  <c r="C24" i="11" l="1"/>
  <c r="B24" i="11"/>
  <c r="D24" i="11"/>
  <c r="E24" i="11"/>
  <c r="Q24" i="11" s="1"/>
  <c r="R24" i="11" s="1"/>
  <c r="S23" i="11"/>
  <c r="T23" i="11" s="1"/>
  <c r="S24" i="11" l="1"/>
  <c r="T24" i="11" s="1"/>
  <c r="C25" i="11"/>
  <c r="B25" i="11"/>
  <c r="E25" i="11"/>
  <c r="Q25" i="11" s="1"/>
  <c r="R25" i="11" s="1"/>
  <c r="D25" i="11"/>
  <c r="C26" i="11" l="1"/>
  <c r="B26" i="11"/>
  <c r="E26" i="11"/>
  <c r="Q26" i="11" s="1"/>
  <c r="R26" i="11" s="1"/>
  <c r="D26" i="11"/>
  <c r="S25" i="11"/>
  <c r="T25" i="11" s="1"/>
  <c r="S26" i="11" l="1"/>
  <c r="T26" i="11" s="1"/>
  <c r="C27" i="11"/>
  <c r="B27" i="11"/>
  <c r="E27" i="11"/>
  <c r="Q27" i="11" s="1"/>
  <c r="R27" i="11" s="1"/>
  <c r="D27" i="11"/>
  <c r="S27" i="11" l="1"/>
  <c r="T27" i="11" s="1"/>
</calcChain>
</file>

<file path=xl/sharedStrings.xml><?xml version="1.0" encoding="utf-8"?>
<sst xmlns="http://schemas.openxmlformats.org/spreadsheetml/2006/main" count="149" uniqueCount="79">
  <si>
    <t>Перейти к статье &gt;&gt;&gt;</t>
  </si>
  <si>
    <t>Файл скачан с сайта excel2.ru &gt;&gt;&gt;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</si>
  <si>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</si>
  <si>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</si>
  <si>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</si>
  <si>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N</t>
  </si>
  <si>
    <t>D</t>
  </si>
  <si>
    <t>n</t>
  </si>
  <si>
    <t>х</t>
  </si>
  <si>
    <t>P(X&lt;=х)</t>
  </si>
  <si>
    <t>P(X=х)</t>
  </si>
  <si>
    <t>Значение</t>
  </si>
  <si>
    <t>Параметр</t>
  </si>
  <si>
    <t>Функция распределения</t>
  </si>
  <si>
    <t>Плотность вероятности</t>
  </si>
  <si>
    <t>макс х</t>
  </si>
  <si>
    <t>Гипергеометрическое распределение</t>
  </si>
  <si>
    <t>Биномиальное распределение</t>
  </si>
  <si>
    <t>n/N</t>
  </si>
  <si>
    <t>Плотность вер-ти Гипергеометр. распр.</t>
  </si>
  <si>
    <t>Плотность вер-ти Биномиального распр.</t>
  </si>
  <si>
    <t xml:space="preserve">  </t>
  </si>
  <si>
    <t>% успехов</t>
  </si>
  <si>
    <t>Относительная погрешность</t>
  </si>
  <si>
    <t>Абсолютная погрешность</t>
  </si>
  <si>
    <t>Погрешности</t>
  </si>
  <si>
    <t>Аппроксимация Гипергеометрического распределения Биномиальным распределением</t>
  </si>
  <si>
    <t>держится постоянным</t>
  </si>
  <si>
    <t>размер совокупности</t>
  </si>
  <si>
    <t>количество успехов в совокупности</t>
  </si>
  <si>
    <t>Аппроксимация Биномиального распределения Нормальным распределением</t>
  </si>
  <si>
    <t>Пояснение</t>
  </si>
  <si>
    <t>число наблюдений за 1 час</t>
  </si>
  <si>
    <t>p</t>
  </si>
  <si>
    <t>должно соблюдаться условие: за 1 период поступает 0 или 1 звонок (схема Бернулли)</t>
  </si>
  <si>
    <t>Интегральная теор.Муавра-Лапласа</t>
  </si>
  <si>
    <t>Локальная теорема Муавра-Лапласа</t>
  </si>
  <si>
    <t>Биномиальное распределение (n;p)</t>
  </si>
  <si>
    <t>Excel2.ru</t>
  </si>
  <si>
    <t>Плотность вер-ти распределения Пуассона</t>
  </si>
  <si>
    <t>Распределение Пуассона (лямбда)</t>
  </si>
  <si>
    <t>при изменении лямбда необходимо откорректировать столбец х (чтобы отобразить на графике среднее значение лямбда +- лямбда)</t>
  </si>
  <si>
    <t>среднее количество звонков в час, поступающее на станцию</t>
  </si>
  <si>
    <t>лямбда=n*p</t>
  </si>
  <si>
    <t>Изменить n</t>
  </si>
  <si>
    <t>Аппроксимация Биномиального распределения распределением Пуассона</t>
  </si>
  <si>
    <t>Взаимосвязь некоторых распределений друг с другом в MS EXCEL</t>
  </si>
  <si>
    <t>мю=n*p</t>
  </si>
  <si>
    <t>сигма^2=npq</t>
  </si>
  <si>
    <t>Плотность вер-ти норм.распределения</t>
  </si>
  <si>
    <t>Плотность вер-ти норм.распределения (с поправкой на дискретность)</t>
  </si>
  <si>
    <t>Нормальное распределение (мю; сигма)</t>
  </si>
  <si>
    <t>Вероятность, что x будет в диапазоне +-1 сигма от мю</t>
  </si>
  <si>
    <t>Биномиальное</t>
  </si>
  <si>
    <t>Нормальное</t>
  </si>
  <si>
    <t>Макс отклонение f от p (задано)</t>
  </si>
  <si>
    <t>Макс отклонение f от p (расчет)</t>
  </si>
  <si>
    <t>xмакс</t>
  </si>
  <si>
    <t>xмин</t>
  </si>
  <si>
    <t>Вероятность X&lt;=xmax</t>
  </si>
  <si>
    <t>Вероятность X&lt;=xmin</t>
  </si>
  <si>
    <t>Вероятность xmin&lt;=X&lt;=xmax</t>
  </si>
  <si>
    <t>Решение задачи</t>
  </si>
  <si>
    <t>Решение через БИНОМ.ОБР</t>
  </si>
  <si>
    <t>Решение через приближение нормальным распределением</t>
  </si>
  <si>
    <t>вероятность отклонения в обе стороны +- д.б. &lt;</t>
  </si>
  <si>
    <t>вероятность отклонения в 1 сторону д.б.&lt;</t>
  </si>
  <si>
    <t>xmax</t>
  </si>
  <si>
    <t>f при xmax</t>
  </si>
  <si>
    <t>для Подбора параметра установите 1000 итераций</t>
  </si>
  <si>
    <t>Среднее число бракованных</t>
  </si>
  <si>
    <t>Бракованных  макс</t>
  </si>
  <si>
    <t>Бракованных  мин</t>
  </si>
  <si>
    <t>Приближение в случае нахождения вероятности попадания случайной величины в диапазон</t>
  </si>
  <si>
    <t>лямбда=мю=сигма^2</t>
  </si>
  <si>
    <t>Среднее значение</t>
  </si>
  <si>
    <t>Аппроксимация распределения Пуассона Нормальным распределением</t>
  </si>
  <si>
    <t>размер выборки (в таблице соответствет столбцу x)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</si>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</sst>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0.000"/>
    <numFmt numFmtId="166" formatCode="0.0%"/>
    <numFmt numFmtId="167" formatCode="0.0000"/>
    <numFmt numFmtId="168" formatCode="0.00000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 tint="0.14999847407452621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0"/>
      <name val="MS Sans Serif"/>
      <family val="2"/>
    </font>
    <font>
      <u/>
      <sz val="12"/>
      <color theme="10"/>
      <name val="Arial Narrow"/>
      <family val="2"/>
      <charset val="204"/>
    </font>
    <font>
      <sz val="12"/>
      <name val="Arial Narrow"/>
      <family val="2"/>
      <charset val="204"/>
    </font>
    <font>
      <sz val="8"/>
      <name val="Helv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sz val="12"/>
      <color theme="1" tint="0.1499984740745262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9" fontId="14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/>
    <xf numFmtId="0" fontId="5" fillId="3" borderId="0" xfId="3" applyFont="1" applyFill="1" applyAlignment="1" applyProtection="1">
      <alignment vertical="center"/>
    </xf>
    <xf numFmtId="0" fontId="10" fillId="0" borderId="0" xfId="1" applyFont="1"/>
    <xf numFmtId="0" fontId="12" fillId="0" borderId="0" xfId="1" applyFont="1"/>
    <xf numFmtId="0" fontId="8" fillId="0" borderId="0" xfId="7"/>
    <xf numFmtId="0" fontId="13" fillId="4" borderId="0" xfId="7" applyFont="1" applyFill="1" applyAlignment="1">
      <alignment vertical="center" wrapText="1"/>
    </xf>
    <xf numFmtId="0" fontId="4" fillId="2" borderId="0" xfId="2" applyFill="1" applyAlignment="1" applyProtection="1"/>
    <xf numFmtId="0" fontId="10" fillId="0" borderId="1" xfId="1" applyFont="1" applyBorder="1"/>
    <xf numFmtId="0" fontId="11" fillId="0" borderId="1" xfId="1" applyFont="1" applyBorder="1"/>
    <xf numFmtId="0" fontId="10" fillId="5" borderId="1" xfId="1" applyFont="1" applyFill="1" applyBorder="1"/>
    <xf numFmtId="0" fontId="11" fillId="6" borderId="1" xfId="1" applyFont="1" applyFill="1" applyBorder="1"/>
    <xf numFmtId="0" fontId="11" fillId="0" borderId="1" xfId="1" applyFont="1" applyBorder="1" applyAlignment="1">
      <alignment horizontal="centerContinuous"/>
    </xf>
    <xf numFmtId="0" fontId="10" fillId="0" borderId="1" xfId="1" applyFont="1" applyBorder="1" applyAlignment="1">
      <alignment wrapText="1"/>
    </xf>
    <xf numFmtId="0" fontId="10" fillId="7" borderId="1" xfId="1" applyFont="1" applyFill="1" applyBorder="1"/>
    <xf numFmtId="0" fontId="2" fillId="6" borderId="0" xfId="0" applyFont="1" applyFill="1" applyAlignment="1">
      <alignment vertical="center"/>
    </xf>
    <xf numFmtId="0" fontId="10" fillId="6" borderId="1" xfId="1" applyFont="1" applyFill="1" applyBorder="1" applyAlignment="1">
      <alignment vertical="top" wrapText="1"/>
    </xf>
    <xf numFmtId="9" fontId="10" fillId="5" borderId="1" xfId="1" applyNumberFormat="1" applyFont="1" applyFill="1" applyBorder="1"/>
    <xf numFmtId="0" fontId="10" fillId="0" borderId="1" xfId="1" applyFont="1" applyBorder="1" applyAlignment="1">
      <alignment horizontal="centerContinuous"/>
    </xf>
    <xf numFmtId="0" fontId="11" fillId="6" borderId="1" xfId="1" applyFont="1" applyFill="1" applyBorder="1" applyAlignment="1">
      <alignment horizontal="centerContinuous"/>
    </xf>
    <xf numFmtId="0" fontId="10" fillId="6" borderId="1" xfId="1" applyFont="1" applyFill="1" applyBorder="1" applyAlignment="1">
      <alignment horizontal="centerContinuous"/>
    </xf>
    <xf numFmtId="9" fontId="10" fillId="0" borderId="1" xfId="9" applyFont="1" applyBorder="1"/>
    <xf numFmtId="0" fontId="15" fillId="0" borderId="0" xfId="1" applyFont="1"/>
    <xf numFmtId="0" fontId="16" fillId="0" borderId="0" xfId="0" applyFont="1"/>
    <xf numFmtId="0" fontId="10" fillId="0" borderId="1" xfId="1" applyFont="1" applyFill="1" applyBorder="1"/>
    <xf numFmtId="0" fontId="17" fillId="0" borderId="0" xfId="1" applyFont="1" applyAlignment="1">
      <alignment wrapText="1"/>
    </xf>
    <xf numFmtId="0" fontId="10" fillId="0" borderId="0" xfId="1" applyFont="1" applyBorder="1"/>
    <xf numFmtId="0" fontId="10" fillId="0" borderId="0" xfId="1" applyFont="1" applyFill="1" applyBorder="1"/>
    <xf numFmtId="0" fontId="10" fillId="0" borderId="0" xfId="1" applyFont="1" applyBorder="1" applyAlignment="1">
      <alignment wrapText="1"/>
    </xf>
    <xf numFmtId="0" fontId="18" fillId="0" borderId="0" xfId="1" applyFont="1"/>
    <xf numFmtId="0" fontId="11" fillId="6" borderId="0" xfId="1" applyFont="1" applyFill="1"/>
    <xf numFmtId="10" fontId="10" fillId="0" borderId="0" xfId="9" applyNumberFormat="1" applyFont="1"/>
    <xf numFmtId="0" fontId="19" fillId="0" borderId="0" xfId="0" applyFont="1"/>
    <xf numFmtId="0" fontId="17" fillId="0" borderId="0" xfId="1" applyFont="1" applyAlignment="1">
      <alignment vertical="distributed" wrapText="1"/>
    </xf>
    <xf numFmtId="0" fontId="10" fillId="0" borderId="2" xfId="1" applyFont="1" applyBorder="1"/>
    <xf numFmtId="0" fontId="10" fillId="0" borderId="3" xfId="1" applyFont="1" applyBorder="1"/>
    <xf numFmtId="165" fontId="10" fillId="0" borderId="1" xfId="1" applyNumberFormat="1" applyFont="1" applyFill="1" applyBorder="1"/>
    <xf numFmtId="165" fontId="10" fillId="0" borderId="0" xfId="1" applyNumberFormat="1" applyFont="1"/>
    <xf numFmtId="2" fontId="10" fillId="0" borderId="1" xfId="1" applyNumberFormat="1" applyFont="1" applyFill="1" applyBorder="1"/>
    <xf numFmtId="166" fontId="10" fillId="0" borderId="1" xfId="9" applyNumberFormat="1" applyFont="1" applyBorder="1"/>
    <xf numFmtId="166" fontId="10" fillId="0" borderId="1" xfId="1" applyNumberFormat="1" applyFont="1" applyBorder="1"/>
    <xf numFmtId="167" fontId="10" fillId="0" borderId="1" xfId="1" applyNumberFormat="1" applyFont="1" applyBorder="1"/>
    <xf numFmtId="165" fontId="10" fillId="0" borderId="1" xfId="1" applyNumberFormat="1" applyFont="1" applyBorder="1"/>
    <xf numFmtId="168" fontId="10" fillId="0" borderId="1" xfId="1" applyNumberFormat="1" applyFont="1" applyBorder="1"/>
    <xf numFmtId="0" fontId="20" fillId="0" borderId="0" xfId="1" applyFont="1"/>
    <xf numFmtId="166" fontId="10" fillId="5" borderId="1" xfId="1" applyNumberFormat="1" applyFont="1" applyFill="1" applyBorder="1"/>
    <xf numFmtId="0" fontId="11" fillId="0" borderId="1" xfId="1" applyFont="1" applyBorder="1" applyAlignment="1">
      <alignment wrapText="1"/>
    </xf>
    <xf numFmtId="0" fontId="10" fillId="6" borderId="1" xfId="1" applyFont="1" applyFill="1" applyBorder="1"/>
    <xf numFmtId="167" fontId="10" fillId="6" borderId="1" xfId="1" applyNumberFormat="1" applyFont="1" applyFill="1" applyBorder="1"/>
    <xf numFmtId="0" fontId="21" fillId="0" borderId="1" xfId="1" applyFont="1" applyBorder="1" applyAlignment="1">
      <alignment wrapText="1"/>
    </xf>
    <xf numFmtId="9" fontId="10" fillId="6" borderId="1" xfId="1" applyNumberFormat="1" applyFont="1" applyFill="1" applyBorder="1"/>
    <xf numFmtId="0" fontId="11" fillId="0" borderId="0" xfId="1" applyFont="1"/>
    <xf numFmtId="0" fontId="15" fillId="6" borderId="1" xfId="1" applyFont="1" applyFill="1" applyBorder="1" applyAlignment="1">
      <alignment vertical="top" wrapText="1"/>
    </xf>
    <xf numFmtId="0" fontId="22" fillId="6" borderId="1" xfId="1" applyFont="1" applyFill="1" applyBorder="1"/>
    <xf numFmtId="168" fontId="15" fillId="0" borderId="1" xfId="1" applyNumberFormat="1" applyFont="1" applyBorder="1"/>
    <xf numFmtId="0" fontId="23" fillId="6" borderId="0" xfId="0" applyFont="1" applyFill="1" applyAlignment="1">
      <alignment vertical="center"/>
    </xf>
    <xf numFmtId="0" fontId="12" fillId="6" borderId="0" xfId="0" applyFont="1" applyFill="1" applyAlignment="1">
      <alignment vertical="center"/>
    </xf>
    <xf numFmtId="0" fontId="5" fillId="3" borderId="0" xfId="2" applyFont="1" applyFill="1" applyAlignment="1" applyProtection="1">
      <alignment horizontal="center" vertical="center"/>
    </xf>
  </cellXfs>
  <cellStyles count="10">
    <cellStyle name="Currency_TapePivot" xfId="4"/>
    <cellStyle name="Normal_ALLOC1" xfId="5"/>
    <cellStyle name="Гиперссылка" xfId="2" builtinId="8"/>
    <cellStyle name="Гиперссылка 2" xfId="6"/>
    <cellStyle name="Гиперссылка 3" xfId="3"/>
    <cellStyle name="Обычный" xfId="0" builtinId="0"/>
    <cellStyle name="Обычный 2" xfId="1"/>
    <cellStyle name="Обычный 2 2" xfId="7"/>
    <cellStyle name="Обычный 3" xfId="8"/>
    <cellStyle name="Процентный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'Гипергеом-Биномин'!$K$5</c:f>
          <c:strCache>
            <c:ptCount val="1"/>
            <c:pt idx="0">
              <c:v>Аппроксимация Гипергеометрического распределения H(n=10; D=7,5; N=30) Биномиальным распределением B(n=10; p=0,25): n/N=0,33</c:v>
            </c:pt>
          </c:strCache>
        </c:strRef>
      </c:tx>
      <c:layout/>
      <c:overlay val="1"/>
      <c:txPr>
        <a:bodyPr/>
        <a:lstStyle/>
        <a:p>
          <a:pPr>
            <a:defRPr sz="1200"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5.7016882250093152E-2"/>
          <c:y val="0.15249237491722376"/>
          <c:w val="0.9165113565172528"/>
          <c:h val="0.67529260499896071"/>
        </c:manualLayout>
      </c:layout>
      <c:lineChart>
        <c:grouping val="standard"/>
        <c:varyColors val="0"/>
        <c:ser>
          <c:idx val="0"/>
          <c:order val="0"/>
          <c:tx>
            <c:strRef>
              <c:f>'Гипергеом-Биномин'!$B$14</c:f>
              <c:strCache>
                <c:ptCount val="1"/>
                <c:pt idx="0">
                  <c:v>Гипергеометрическое распределение</c:v>
                </c:pt>
              </c:strCache>
            </c:strRef>
          </c:tx>
          <c:spPr>
            <a:ln w="19050">
              <a:solidFill>
                <a:schemeClr val="accent3">
                  <a:lumMod val="50000"/>
                </a:schemeClr>
              </a:solidFill>
              <a:prstDash val="dash"/>
            </a:ln>
          </c:spPr>
          <c:marker>
            <c:symbol val="circle"/>
            <c:size val="8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numRef>
              <c:f>'Гипергеом-Биномин'!$A$16:$A$26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'Гипергеом-Биномин'!$B$16:$B$26</c:f>
              <c:numCache>
                <c:formatCode>General</c:formatCode>
                <c:ptCount val="11"/>
                <c:pt idx="0">
                  <c:v>3.8078396699086338E-2</c:v>
                </c:pt>
                <c:pt idx="1">
                  <c:v>0.22847038019451793</c:v>
                </c:pt>
                <c:pt idx="2">
                  <c:v>0.57117595048629533</c:v>
                </c:pt>
                <c:pt idx="3">
                  <c:v>0.85676392572944304</c:v>
                </c:pt>
                <c:pt idx="4">
                  <c:v>0.97435897435897434</c:v>
                </c:pt>
                <c:pt idx="5">
                  <c:v>0.9978779840848806</c:v>
                </c:pt>
                <c:pt idx="6">
                  <c:v>0.99994105511346887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'Гипергеом-Биномин'!$C$14</c:f>
              <c:strCache>
                <c:ptCount val="1"/>
                <c:pt idx="0">
                  <c:v>Плотность вер-ти Гипергеометр. распр.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dash"/>
            </a:ln>
          </c:spPr>
          <c:marker>
            <c:symbol val="circle"/>
            <c:size val="8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accent4">
                    <a:lumMod val="75000"/>
                  </a:schemeClr>
                </a:solidFill>
              </a:ln>
            </c:spPr>
          </c:marker>
          <c:cat>
            <c:numRef>
              <c:f>'Гипергеом-Биномин'!$A$16:$A$26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'Гипергеом-Биномин'!$C$16:$C$26</c:f>
              <c:numCache>
                <c:formatCode>General</c:formatCode>
                <c:ptCount val="11"/>
                <c:pt idx="0">
                  <c:v>3.8078396699086338E-2</c:v>
                </c:pt>
                <c:pt idx="1">
                  <c:v>0.19039198349543163</c:v>
                </c:pt>
                <c:pt idx="2">
                  <c:v>0.34270557029177717</c:v>
                </c:pt>
                <c:pt idx="3">
                  <c:v>0.28558797524314783</c:v>
                </c:pt>
                <c:pt idx="4">
                  <c:v>0.11759504862953135</c:v>
                </c:pt>
                <c:pt idx="5">
                  <c:v>2.3519009725906263E-2</c:v>
                </c:pt>
                <c:pt idx="6">
                  <c:v>2.0630710285882733E-3</c:v>
                </c:pt>
                <c:pt idx="7">
                  <c:v>5.8944886531093507E-5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'Гипергеом-Биномин'!$D$14</c:f>
              <c:strCache>
                <c:ptCount val="1"/>
                <c:pt idx="0">
                  <c:v>Биномиальное распределение</c:v>
                </c:pt>
              </c:strCache>
            </c:strRef>
          </c:tx>
          <c:spPr>
            <a:ln w="25400">
              <a:prstDash val="dashDot"/>
            </a:ln>
          </c:spPr>
          <c:marker>
            <c:symbol val="circle"/>
            <c:size val="5"/>
          </c:marker>
          <c:cat>
            <c:numRef>
              <c:f>'Гипергеом-Биномин'!$A$16:$A$26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'Гипергеом-Биномин'!$D$16:$D$26</c:f>
              <c:numCache>
                <c:formatCode>General</c:formatCode>
                <c:ptCount val="11"/>
                <c:pt idx="0">
                  <c:v>5.6313514709472684E-2</c:v>
                </c:pt>
                <c:pt idx="1">
                  <c:v>0.2440252304077149</c:v>
                </c:pt>
                <c:pt idx="2">
                  <c:v>0.52559280395507801</c:v>
                </c:pt>
                <c:pt idx="3">
                  <c:v>0.77587509155273438</c:v>
                </c:pt>
                <c:pt idx="4">
                  <c:v>0.92187309265136719</c:v>
                </c:pt>
                <c:pt idx="5">
                  <c:v>0.98027229309082031</c:v>
                </c:pt>
                <c:pt idx="6">
                  <c:v>0.99649429321289063</c:v>
                </c:pt>
                <c:pt idx="7">
                  <c:v>0.99958419799804688</c:v>
                </c:pt>
                <c:pt idx="8">
                  <c:v>0.99997043609619141</c:v>
                </c:pt>
                <c:pt idx="9">
                  <c:v>0.99999904632568359</c:v>
                </c:pt>
                <c:pt idx="1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'Гипергеом-Биномин'!$E$14</c:f>
              <c:strCache>
                <c:ptCount val="1"/>
                <c:pt idx="0">
                  <c:v>Плотность вер-ти Биномиального распр.</c:v>
                </c:pt>
              </c:strCache>
            </c:strRef>
          </c:tx>
          <c:spPr>
            <a:ln w="25400">
              <a:solidFill>
                <a:schemeClr val="accent4">
                  <a:lumMod val="60000"/>
                  <a:lumOff val="40000"/>
                </a:schemeClr>
              </a:solidFill>
              <a:prstDash val="dashDot"/>
            </a:ln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</c:spPr>
          </c:marker>
          <c:dPt>
            <c:idx val="7"/>
            <c:marker>
              <c:spPr>
                <a:solidFill>
                  <a:schemeClr val="accent4">
                    <a:lumMod val="60000"/>
                    <a:lumOff val="40000"/>
                  </a:schemeClr>
                </a:solidFill>
                <a:ln>
                  <a:solidFill>
                    <a:schemeClr val="accent4">
                      <a:lumMod val="60000"/>
                      <a:lumOff val="40000"/>
                    </a:schemeClr>
                  </a:solidFill>
                </a:ln>
              </c:spPr>
            </c:marker>
            <c:bubble3D val="0"/>
          </c:dPt>
          <c:cat>
            <c:numRef>
              <c:f>'Гипергеом-Биномин'!$A$16:$A$26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'Гипергеом-Биномин'!$E$16:$E$26</c:f>
              <c:numCache>
                <c:formatCode>General</c:formatCode>
                <c:ptCount val="11"/>
                <c:pt idx="0">
                  <c:v>5.6313514709472684E-2</c:v>
                </c:pt>
                <c:pt idx="1">
                  <c:v>0.18771171569824219</c:v>
                </c:pt>
                <c:pt idx="2">
                  <c:v>0.28156757354736339</c:v>
                </c:pt>
                <c:pt idx="3">
                  <c:v>0.25028228759765631</c:v>
                </c:pt>
                <c:pt idx="4">
                  <c:v>0.14599800109863281</c:v>
                </c:pt>
                <c:pt idx="5">
                  <c:v>5.8399200439453146E-2</c:v>
                </c:pt>
                <c:pt idx="6">
                  <c:v>1.6222000122070326E-2</c:v>
                </c:pt>
                <c:pt idx="7">
                  <c:v>3.0899047851562543E-3</c:v>
                </c:pt>
                <c:pt idx="8">
                  <c:v>3.862380981445312E-4</c:v>
                </c:pt>
                <c:pt idx="9">
                  <c:v>2.861022949218752E-5</c:v>
                </c:pt>
                <c:pt idx="10">
                  <c:v>9.5367431640625E-7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190400"/>
        <c:axId val="133191936"/>
      </c:lineChart>
      <c:catAx>
        <c:axId val="13319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191936"/>
        <c:crosses val="autoZero"/>
        <c:auto val="1"/>
        <c:lblAlgn val="ctr"/>
        <c:lblOffset val="100"/>
        <c:noMultiLvlLbl val="0"/>
      </c:catAx>
      <c:valAx>
        <c:axId val="133191936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 i="1"/>
                </a:pPr>
                <a:r>
                  <a:rPr lang="en-US" b="0" i="1"/>
                  <a:t>Excel2.ru</a:t>
                </a:r>
                <a:endParaRPr lang="ru-RU" b="0" i="1"/>
              </a:p>
            </c:rich>
          </c:tx>
          <c:layout>
            <c:manualLayout>
              <c:xMode val="edge"/>
              <c:yMode val="edge"/>
              <c:x val="0.90275611024440983"/>
              <c:y val="1.2293325212801437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3190400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'Биномин-Пуассон'!$G$10</c:f>
          <c:strCache>
            <c:ptCount val="1"/>
            <c:pt idx="0">
              <c:v>Аппроксимация Биномиального распределения B(n=1000, p=0,050) распределением Пуассона (лямбда=50)</c:v>
            </c:pt>
          </c:strCache>
        </c:strRef>
      </c:tx>
      <c:layout/>
      <c:overlay val="1"/>
      <c:txPr>
        <a:bodyPr/>
        <a:lstStyle/>
        <a:p>
          <a:pPr>
            <a:defRPr sz="1400" b="1"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5.7016882250093152E-2"/>
          <c:y val="0.15249237491722376"/>
          <c:w val="0.9165113565172528"/>
          <c:h val="0.67529260499896071"/>
        </c:manualLayout>
      </c:layout>
      <c:lineChart>
        <c:grouping val="standard"/>
        <c:varyColors val="0"/>
        <c:ser>
          <c:idx val="0"/>
          <c:order val="0"/>
          <c:tx>
            <c:strRef>
              <c:f>'Биномин-Пуассон'!$B$12</c:f>
              <c:strCache>
                <c:ptCount val="1"/>
                <c:pt idx="0">
                  <c:v>Биномиальное распределение (n;p)</c:v>
                </c:pt>
              </c:strCache>
            </c:strRef>
          </c:tx>
          <c:spPr>
            <a:ln w="19050">
              <a:solidFill>
                <a:schemeClr val="accent3">
                  <a:lumMod val="50000"/>
                </a:schemeClr>
              </a:solidFill>
              <a:prstDash val="dash"/>
            </a:ln>
          </c:spPr>
          <c:marker>
            <c:symbol val="circle"/>
            <c:size val="8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numRef>
              <c:f>'Биномин-Пуассон'!$A$14:$A$27</c:f>
              <c:numCache>
                <c:formatCode>General</c:formatCode>
                <c:ptCount val="14"/>
                <c:pt idx="0">
                  <c:v>35</c:v>
                </c:pt>
                <c:pt idx="1">
                  <c:v>37</c:v>
                </c:pt>
                <c:pt idx="2">
                  <c:v>39</c:v>
                </c:pt>
                <c:pt idx="3">
                  <c:v>41</c:v>
                </c:pt>
                <c:pt idx="4">
                  <c:v>43</c:v>
                </c:pt>
                <c:pt idx="5">
                  <c:v>45</c:v>
                </c:pt>
                <c:pt idx="6">
                  <c:v>47</c:v>
                </c:pt>
                <c:pt idx="7">
                  <c:v>49</c:v>
                </c:pt>
                <c:pt idx="8">
                  <c:v>51</c:v>
                </c:pt>
                <c:pt idx="9">
                  <c:v>53</c:v>
                </c:pt>
                <c:pt idx="10">
                  <c:v>55</c:v>
                </c:pt>
                <c:pt idx="11">
                  <c:v>57</c:v>
                </c:pt>
                <c:pt idx="12">
                  <c:v>59</c:v>
                </c:pt>
                <c:pt idx="13">
                  <c:v>61</c:v>
                </c:pt>
              </c:numCache>
            </c:numRef>
          </c:cat>
          <c:val>
            <c:numRef>
              <c:f>'Биномин-Пуассон'!$B$14:$B$27</c:f>
              <c:numCache>
                <c:formatCode>General</c:formatCode>
                <c:ptCount val="14"/>
                <c:pt idx="0">
                  <c:v>1.4219957911606879E-2</c:v>
                </c:pt>
                <c:pt idx="1">
                  <c:v>3.0664390047928383E-2</c:v>
                </c:pt>
                <c:pt idx="2">
                  <c:v>5.9814879051902421E-2</c:v>
                </c:pt>
                <c:pt idx="3">
                  <c:v>0.10629617073627425</c:v>
                </c:pt>
                <c:pt idx="4">
                  <c:v>0.17329108813945962</c:v>
                </c:pt>
                <c:pt idx="5">
                  <c:v>0.26096431749141052</c:v>
                </c:pt>
                <c:pt idx="6">
                  <c:v>0.36556001516441811</c:v>
                </c:pt>
                <c:pt idx="7">
                  <c:v>0.47974105708731629</c:v>
                </c:pt>
                <c:pt idx="8">
                  <c:v>0.59418392679565013</c:v>
                </c:pt>
                <c:pt idx="9">
                  <c:v>0.69983257121452713</c:v>
                </c:pt>
                <c:pt idx="10">
                  <c:v>0.78992392071926454</c:v>
                </c:pt>
                <c:pt idx="11">
                  <c:v>0.86108105369094767</c:v>
                </c:pt>
                <c:pt idx="12">
                  <c:v>0.91326782161513909</c:v>
                </c:pt>
                <c:pt idx="13">
                  <c:v>0.94889044095811559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'Биномин-Пуассон'!$C$12</c:f>
              <c:strCache>
                <c:ptCount val="1"/>
                <c:pt idx="0">
                  <c:v>Плотность вер-ти Биномиального распр.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dash"/>
            </a:ln>
          </c:spPr>
          <c:marker>
            <c:symbol val="circle"/>
            <c:size val="8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accent4">
                    <a:lumMod val="75000"/>
                  </a:schemeClr>
                </a:solidFill>
              </a:ln>
            </c:spPr>
          </c:marker>
          <c:cat>
            <c:numRef>
              <c:f>'Биномин-Пуассон'!$A$14:$A$27</c:f>
              <c:numCache>
                <c:formatCode>General</c:formatCode>
                <c:ptCount val="14"/>
                <c:pt idx="0">
                  <c:v>35</c:v>
                </c:pt>
                <c:pt idx="1">
                  <c:v>37</c:v>
                </c:pt>
                <c:pt idx="2">
                  <c:v>39</c:v>
                </c:pt>
                <c:pt idx="3">
                  <c:v>41</c:v>
                </c:pt>
                <c:pt idx="4">
                  <c:v>43</c:v>
                </c:pt>
                <c:pt idx="5">
                  <c:v>45</c:v>
                </c:pt>
                <c:pt idx="6">
                  <c:v>47</c:v>
                </c:pt>
                <c:pt idx="7">
                  <c:v>49</c:v>
                </c:pt>
                <c:pt idx="8">
                  <c:v>51</c:v>
                </c:pt>
                <c:pt idx="9">
                  <c:v>53</c:v>
                </c:pt>
                <c:pt idx="10">
                  <c:v>55</c:v>
                </c:pt>
                <c:pt idx="11">
                  <c:v>57</c:v>
                </c:pt>
                <c:pt idx="12">
                  <c:v>59</c:v>
                </c:pt>
                <c:pt idx="13">
                  <c:v>61</c:v>
                </c:pt>
              </c:numCache>
            </c:numRef>
          </c:cat>
          <c:val>
            <c:numRef>
              <c:f>'Биномин-Пуассон'!$C$14:$C$27</c:f>
              <c:numCache>
                <c:formatCode>General</c:formatCode>
                <c:ptCount val="14"/>
                <c:pt idx="0">
                  <c:v>4.9154965369295582E-3</c:v>
                </c:pt>
                <c:pt idx="1">
                  <c:v>9.5095576361210968E-3</c:v>
                </c:pt>
                <c:pt idx="2">
                  <c:v>1.6466688444993507E-2</c:v>
                </c:pt>
                <c:pt idx="3">
                  <c:v>2.5659597479584472E-2</c:v>
                </c:pt>
                <c:pt idx="4">
                  <c:v>3.6158383590001328E-2</c:v>
                </c:pt>
                <c:pt idx="5">
                  <c:v>4.628139550550308E-2</c:v>
                </c:pt>
                <c:pt idx="6">
                  <c:v>5.4025065284271388E-2</c:v>
                </c:pt>
                <c:pt idx="7">
                  <c:v>5.7727218221242653E-2</c:v>
                </c:pt>
                <c:pt idx="8">
                  <c:v>5.6654885994222651E-2</c:v>
                </c:pt>
                <c:pt idx="9">
                  <c:v>5.1230135503373526E-2</c:v>
                </c:pt>
                <c:pt idx="10">
                  <c:v>4.2805834571311693E-2</c:v>
                </c:pt>
                <c:pt idx="11">
                  <c:v>3.3138793056373378E-2</c:v>
                </c:pt>
                <c:pt idx="12">
                  <c:v>2.3829343375951613E-2</c:v>
                </c:pt>
                <c:pt idx="13">
                  <c:v>1.5952959591423486E-2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'Биномин-Пуассон'!$D$12</c:f>
              <c:strCache>
                <c:ptCount val="1"/>
                <c:pt idx="0">
                  <c:v>Распределение Пуассона (лямбда)</c:v>
                </c:pt>
              </c:strCache>
            </c:strRef>
          </c:tx>
          <c:spPr>
            <a:ln w="25400">
              <a:prstDash val="dashDot"/>
            </a:ln>
          </c:spPr>
          <c:marker>
            <c:symbol val="circle"/>
            <c:size val="5"/>
          </c:marker>
          <c:cat>
            <c:numRef>
              <c:f>'Биномин-Пуассон'!$A$14:$A$27</c:f>
              <c:numCache>
                <c:formatCode>General</c:formatCode>
                <c:ptCount val="14"/>
                <c:pt idx="0">
                  <c:v>35</c:v>
                </c:pt>
                <c:pt idx="1">
                  <c:v>37</c:v>
                </c:pt>
                <c:pt idx="2">
                  <c:v>39</c:v>
                </c:pt>
                <c:pt idx="3">
                  <c:v>41</c:v>
                </c:pt>
                <c:pt idx="4">
                  <c:v>43</c:v>
                </c:pt>
                <c:pt idx="5">
                  <c:v>45</c:v>
                </c:pt>
                <c:pt idx="6">
                  <c:v>47</c:v>
                </c:pt>
                <c:pt idx="7">
                  <c:v>49</c:v>
                </c:pt>
                <c:pt idx="8">
                  <c:v>51</c:v>
                </c:pt>
                <c:pt idx="9">
                  <c:v>53</c:v>
                </c:pt>
                <c:pt idx="10">
                  <c:v>55</c:v>
                </c:pt>
                <c:pt idx="11">
                  <c:v>57</c:v>
                </c:pt>
                <c:pt idx="12">
                  <c:v>59</c:v>
                </c:pt>
                <c:pt idx="13">
                  <c:v>61</c:v>
                </c:pt>
              </c:numCache>
            </c:numRef>
          </c:cat>
          <c:val>
            <c:numRef>
              <c:f>'Биномин-Пуассон'!$D$14:$D$27</c:f>
              <c:numCache>
                <c:formatCode>General</c:formatCode>
                <c:ptCount val="14"/>
                <c:pt idx="0">
                  <c:v>1.6213880024966289E-2</c:v>
                </c:pt>
                <c:pt idx="1">
                  <c:v>3.3954894096849875E-2</c:v>
                </c:pt>
                <c:pt idx="2">
                  <c:v>6.4570368921132992E-2</c:v>
                </c:pt>
                <c:pt idx="3">
                  <c:v>0.11228906255311706</c:v>
                </c:pt>
                <c:pt idx="4">
                  <c:v>0.17979661533466512</c:v>
                </c:pt>
                <c:pt idx="5">
                  <c:v>0.2668664740596442</c:v>
                </c:pt>
                <c:pt idx="6">
                  <c:v>0.36966817200407887</c:v>
                </c:pt>
                <c:pt idx="7">
                  <c:v>0.48119168452795669</c:v>
                </c:pt>
                <c:pt idx="8">
                  <c:v>0.59273728528960912</c:v>
                </c:pt>
                <c:pt idx="9">
                  <c:v>0.69592526110520314</c:v>
                </c:pt>
                <c:pt idx="10">
                  <c:v>0.78447040069394969</c:v>
                </c:pt>
                <c:pt idx="11">
                  <c:v>0.85514060250797785</c:v>
                </c:pt>
                <c:pt idx="12">
                  <c:v>0.90773494804106691</c:v>
                </c:pt>
                <c:pt idx="13">
                  <c:v>0.94431922358483833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'Биномин-Пуассон'!$E$12</c:f>
              <c:strCache>
                <c:ptCount val="1"/>
                <c:pt idx="0">
                  <c:v>Плотность вер-ти распределения Пуассона</c:v>
                </c:pt>
              </c:strCache>
            </c:strRef>
          </c:tx>
          <c:spPr>
            <a:ln w="25400">
              <a:solidFill>
                <a:schemeClr val="accent4">
                  <a:lumMod val="60000"/>
                  <a:lumOff val="40000"/>
                </a:schemeClr>
              </a:solidFill>
              <a:prstDash val="dashDot"/>
            </a:ln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</c:spPr>
          </c:marker>
          <c:dPt>
            <c:idx val="7"/>
            <c:marker>
              <c:spPr>
                <a:solidFill>
                  <a:schemeClr val="accent4">
                    <a:lumMod val="60000"/>
                    <a:lumOff val="40000"/>
                  </a:schemeClr>
                </a:solidFill>
                <a:ln>
                  <a:solidFill>
                    <a:schemeClr val="accent4">
                      <a:lumMod val="60000"/>
                      <a:lumOff val="40000"/>
                    </a:schemeClr>
                  </a:solidFill>
                </a:ln>
              </c:spPr>
            </c:marker>
            <c:bubble3D val="0"/>
          </c:dPt>
          <c:cat>
            <c:numRef>
              <c:f>'Биномин-Пуассон'!$A$14:$A$27</c:f>
              <c:numCache>
                <c:formatCode>General</c:formatCode>
                <c:ptCount val="14"/>
                <c:pt idx="0">
                  <c:v>35</c:v>
                </c:pt>
                <c:pt idx="1">
                  <c:v>37</c:v>
                </c:pt>
                <c:pt idx="2">
                  <c:v>39</c:v>
                </c:pt>
                <c:pt idx="3">
                  <c:v>41</c:v>
                </c:pt>
                <c:pt idx="4">
                  <c:v>43</c:v>
                </c:pt>
                <c:pt idx="5">
                  <c:v>45</c:v>
                </c:pt>
                <c:pt idx="6">
                  <c:v>47</c:v>
                </c:pt>
                <c:pt idx="7">
                  <c:v>49</c:v>
                </c:pt>
                <c:pt idx="8">
                  <c:v>51</c:v>
                </c:pt>
                <c:pt idx="9">
                  <c:v>53</c:v>
                </c:pt>
                <c:pt idx="10">
                  <c:v>55</c:v>
                </c:pt>
                <c:pt idx="11">
                  <c:v>57</c:v>
                </c:pt>
                <c:pt idx="12">
                  <c:v>59</c:v>
                </c:pt>
                <c:pt idx="13">
                  <c:v>61</c:v>
                </c:pt>
              </c:numCache>
            </c:numRef>
          </c:cat>
          <c:val>
            <c:numRef>
              <c:f>'Биномин-Пуассон'!$E$14:$E$27</c:f>
              <c:numCache>
                <c:formatCode>General</c:formatCode>
                <c:ptCount val="14"/>
                <c:pt idx="0">
                  <c:v>5.4324208606319497E-3</c:v>
                </c:pt>
                <c:pt idx="1">
                  <c:v>1.0195985098783692E-2</c:v>
                </c:pt>
                <c:pt idx="2">
                  <c:v>1.7199704957462397E-2</c:v>
                </c:pt>
                <c:pt idx="3">
                  <c:v>2.6219062435156044E-2</c:v>
                </c:pt>
                <c:pt idx="4">
                  <c:v>3.6294383215886024E-2</c:v>
                </c:pt>
                <c:pt idx="5">
                  <c:v>4.5826241434199534E-2</c:v>
                </c:pt>
                <c:pt idx="6">
                  <c:v>5.2990565950739511E-2</c:v>
                </c:pt>
                <c:pt idx="7">
                  <c:v>5.632500632519083E-2</c:v>
                </c:pt>
                <c:pt idx="8">
                  <c:v>5.5220594436461594E-2</c:v>
                </c:pt>
                <c:pt idx="9">
                  <c:v>5.009125039591944E-2</c:v>
                </c:pt>
                <c:pt idx="10">
                  <c:v>4.2164352185117403E-2</c:v>
                </c:pt>
                <c:pt idx="11">
                  <c:v>3.3023458791601942E-2</c:v>
                </c:pt>
                <c:pt idx="12">
                  <c:v>2.4125846574811476E-2</c:v>
                </c:pt>
                <c:pt idx="13">
                  <c:v>1.6479403398095269E-2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00576"/>
        <c:axId val="134602112"/>
      </c:lineChart>
      <c:catAx>
        <c:axId val="13460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602112"/>
        <c:crosses val="autoZero"/>
        <c:auto val="1"/>
        <c:lblAlgn val="ctr"/>
        <c:lblOffset val="100"/>
        <c:noMultiLvlLbl val="0"/>
      </c:catAx>
      <c:valAx>
        <c:axId val="13460211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 i="1"/>
                </a:pPr>
                <a:r>
                  <a:rPr lang="en-US" b="0" i="1"/>
                  <a:t>Excel2.ru</a:t>
                </a:r>
                <a:endParaRPr lang="ru-RU" b="0" i="1"/>
              </a:p>
            </c:rich>
          </c:tx>
          <c:layout>
            <c:manualLayout>
              <c:xMode val="edge"/>
              <c:yMode val="edge"/>
              <c:x val="0.90067602704108163"/>
              <c:y val="1.3241564417493317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4600576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'Биномин-Норм'!$H$12</c:f>
          <c:strCache>
            <c:ptCount val="1"/>
            <c:pt idx="0">
              <c:v>Аппроксимация Биномиального распределения B(n=1000; p=0,25) Нормальным распределением N(мю=250; сигма=13,69)</c:v>
            </c:pt>
          </c:strCache>
        </c:strRef>
      </c:tx>
      <c:layout/>
      <c:overlay val="1"/>
      <c:txPr>
        <a:bodyPr/>
        <a:lstStyle/>
        <a:p>
          <a:pPr>
            <a:defRPr sz="1400" b="1"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6.7522637795275592E-2"/>
          <c:y val="0.15249237491722376"/>
          <c:w val="0.85007972440944879"/>
          <c:h val="0.67529260499896071"/>
        </c:manualLayout>
      </c:layout>
      <c:lineChart>
        <c:grouping val="standard"/>
        <c:varyColors val="0"/>
        <c:ser>
          <c:idx val="0"/>
          <c:order val="0"/>
          <c:tx>
            <c:strRef>
              <c:f>'Биномин-Норм'!$B$14</c:f>
              <c:strCache>
                <c:ptCount val="1"/>
                <c:pt idx="0">
                  <c:v>Биномиальное распределение (n;p)</c:v>
                </c:pt>
              </c:strCache>
            </c:strRef>
          </c:tx>
          <c:spPr>
            <a:ln w="19050">
              <a:solidFill>
                <a:schemeClr val="accent3">
                  <a:lumMod val="50000"/>
                </a:schemeClr>
              </a:solidFill>
              <a:prstDash val="dash"/>
            </a:ln>
          </c:spPr>
          <c:marker>
            <c:symbol val="circle"/>
            <c:size val="8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numRef>
              <c:f>'Биномин-Норм'!$A$16:$A$45</c:f>
              <c:numCache>
                <c:formatCode>General</c:formatCode>
                <c:ptCount val="30"/>
                <c:pt idx="0">
                  <c:v>200</c:v>
                </c:pt>
                <c:pt idx="1">
                  <c:v>203</c:v>
                </c:pt>
                <c:pt idx="2">
                  <c:v>206</c:v>
                </c:pt>
                <c:pt idx="3">
                  <c:v>209</c:v>
                </c:pt>
                <c:pt idx="4">
                  <c:v>212</c:v>
                </c:pt>
                <c:pt idx="5">
                  <c:v>215</c:v>
                </c:pt>
                <c:pt idx="6">
                  <c:v>218</c:v>
                </c:pt>
                <c:pt idx="7">
                  <c:v>221</c:v>
                </c:pt>
                <c:pt idx="8">
                  <c:v>224</c:v>
                </c:pt>
                <c:pt idx="9">
                  <c:v>227</c:v>
                </c:pt>
                <c:pt idx="10">
                  <c:v>230</c:v>
                </c:pt>
                <c:pt idx="11">
                  <c:v>233</c:v>
                </c:pt>
                <c:pt idx="12">
                  <c:v>236</c:v>
                </c:pt>
                <c:pt idx="13">
                  <c:v>239</c:v>
                </c:pt>
                <c:pt idx="14">
                  <c:v>242</c:v>
                </c:pt>
                <c:pt idx="15">
                  <c:v>245</c:v>
                </c:pt>
                <c:pt idx="16">
                  <c:v>248</c:v>
                </c:pt>
                <c:pt idx="17">
                  <c:v>251</c:v>
                </c:pt>
                <c:pt idx="18">
                  <c:v>254</c:v>
                </c:pt>
                <c:pt idx="19">
                  <c:v>257</c:v>
                </c:pt>
                <c:pt idx="20">
                  <c:v>260</c:v>
                </c:pt>
                <c:pt idx="21">
                  <c:v>263</c:v>
                </c:pt>
                <c:pt idx="22">
                  <c:v>266</c:v>
                </c:pt>
                <c:pt idx="23">
                  <c:v>269</c:v>
                </c:pt>
                <c:pt idx="24">
                  <c:v>272</c:v>
                </c:pt>
                <c:pt idx="25">
                  <c:v>275</c:v>
                </c:pt>
                <c:pt idx="26">
                  <c:v>278</c:v>
                </c:pt>
                <c:pt idx="27">
                  <c:v>281</c:v>
                </c:pt>
                <c:pt idx="28">
                  <c:v>284</c:v>
                </c:pt>
                <c:pt idx="29">
                  <c:v>287</c:v>
                </c:pt>
              </c:numCache>
            </c:numRef>
          </c:cat>
          <c:val>
            <c:numRef>
              <c:f>'Биномин-Норм'!$B$16:$B$45</c:f>
              <c:numCache>
                <c:formatCode>General</c:formatCode>
                <c:ptCount val="30"/>
                <c:pt idx="0">
                  <c:v>1.0898019880887964E-4</c:v>
                </c:pt>
                <c:pt idx="1">
                  <c:v>2.6297221358881925E-4</c:v>
                </c:pt>
                <c:pt idx="2">
                  <c:v>6.0200641122951863E-4</c:v>
                </c:pt>
                <c:pt idx="3">
                  <c:v>1.3085894493676442E-3</c:v>
                </c:pt>
                <c:pt idx="4">
                  <c:v>2.7033812513982459E-3</c:v>
                </c:pt>
                <c:pt idx="5">
                  <c:v>5.3126951999155712E-3</c:v>
                </c:pt>
                <c:pt idx="6">
                  <c:v>9.9413083134195467E-3</c:v>
                </c:pt>
                <c:pt idx="7">
                  <c:v>1.7730863850557919E-2</c:v>
                </c:pt>
                <c:pt idx="8">
                  <c:v>3.0174133022660983E-2</c:v>
                </c:pt>
                <c:pt idx="9">
                  <c:v>4.9051111850039415E-2</c:v>
                </c:pt>
                <c:pt idx="10">
                  <c:v>7.626035418471469E-2</c:v>
                </c:pt>
                <c:pt idx="11">
                  <c:v>0.11354156826820286</c:v>
                </c:pt>
                <c:pt idx="12">
                  <c:v>0.16212084704943688</c:v>
                </c:pt>
                <c:pt idx="13">
                  <c:v>0.22234789830218807</c:v>
                </c:pt>
                <c:pt idx="14">
                  <c:v>0.29341985858346031</c:v>
                </c:pt>
                <c:pt idx="15">
                  <c:v>0.37328412465489452</c:v>
                </c:pt>
                <c:pt idx="16">
                  <c:v>0.45877711457569376</c:v>
                </c:pt>
                <c:pt idx="17">
                  <c:v>0.54599461949851857</c:v>
                </c:pt>
                <c:pt idx="18">
                  <c:v>0.63082249332678653</c:v>
                </c:pt>
                <c:pt idx="19">
                  <c:v>0.70950846494764308</c:v>
                </c:pt>
                <c:pt idx="20">
                  <c:v>0.77914504830544284</c:v>
                </c:pt>
                <c:pt idx="21">
                  <c:v>0.83796332980924837</c:v>
                </c:pt>
                <c:pt idx="22">
                  <c:v>0.88539529484172896</c:v>
                </c:pt>
                <c:pt idx="23">
                  <c:v>0.92192607714751196</c:v>
                </c:pt>
                <c:pt idx="24">
                  <c:v>0.94880532869722223</c:v>
                </c:pt>
                <c:pt idx="25">
                  <c:v>0.96770626072920074</c:v>
                </c:pt>
                <c:pt idx="26">
                  <c:v>0.98041173770025769</c:v>
                </c:pt>
                <c:pt idx="27">
                  <c:v>0.98857889167214819</c:v>
                </c:pt>
                <c:pt idx="28">
                  <c:v>0.99360057596928153</c:v>
                </c:pt>
                <c:pt idx="29">
                  <c:v>0.99655484812947781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'Биномин-Норм'!$D$14</c:f>
              <c:strCache>
                <c:ptCount val="1"/>
                <c:pt idx="0">
                  <c:v>Нормальное распределение (мю; сигма)</c:v>
                </c:pt>
              </c:strCache>
            </c:strRef>
          </c:tx>
          <c:spPr>
            <a:ln w="25400">
              <a:prstDash val="solid"/>
            </a:ln>
          </c:spPr>
          <c:marker>
            <c:symbol val="none"/>
          </c:marker>
          <c:cat>
            <c:numRef>
              <c:f>'Биномин-Норм'!$A$16:$A$45</c:f>
              <c:numCache>
                <c:formatCode>General</c:formatCode>
                <c:ptCount val="30"/>
                <c:pt idx="0">
                  <c:v>200</c:v>
                </c:pt>
                <c:pt idx="1">
                  <c:v>203</c:v>
                </c:pt>
                <c:pt idx="2">
                  <c:v>206</c:v>
                </c:pt>
                <c:pt idx="3">
                  <c:v>209</c:v>
                </c:pt>
                <c:pt idx="4">
                  <c:v>212</c:v>
                </c:pt>
                <c:pt idx="5">
                  <c:v>215</c:v>
                </c:pt>
                <c:pt idx="6">
                  <c:v>218</c:v>
                </c:pt>
                <c:pt idx="7">
                  <c:v>221</c:v>
                </c:pt>
                <c:pt idx="8">
                  <c:v>224</c:v>
                </c:pt>
                <c:pt idx="9">
                  <c:v>227</c:v>
                </c:pt>
                <c:pt idx="10">
                  <c:v>230</c:v>
                </c:pt>
                <c:pt idx="11">
                  <c:v>233</c:v>
                </c:pt>
                <c:pt idx="12">
                  <c:v>236</c:v>
                </c:pt>
                <c:pt idx="13">
                  <c:v>239</c:v>
                </c:pt>
                <c:pt idx="14">
                  <c:v>242</c:v>
                </c:pt>
                <c:pt idx="15">
                  <c:v>245</c:v>
                </c:pt>
                <c:pt idx="16">
                  <c:v>248</c:v>
                </c:pt>
                <c:pt idx="17">
                  <c:v>251</c:v>
                </c:pt>
                <c:pt idx="18">
                  <c:v>254</c:v>
                </c:pt>
                <c:pt idx="19">
                  <c:v>257</c:v>
                </c:pt>
                <c:pt idx="20">
                  <c:v>260</c:v>
                </c:pt>
                <c:pt idx="21">
                  <c:v>263</c:v>
                </c:pt>
                <c:pt idx="22">
                  <c:v>266</c:v>
                </c:pt>
                <c:pt idx="23">
                  <c:v>269</c:v>
                </c:pt>
                <c:pt idx="24">
                  <c:v>272</c:v>
                </c:pt>
                <c:pt idx="25">
                  <c:v>275</c:v>
                </c:pt>
                <c:pt idx="26">
                  <c:v>278</c:v>
                </c:pt>
                <c:pt idx="27">
                  <c:v>281</c:v>
                </c:pt>
                <c:pt idx="28">
                  <c:v>284</c:v>
                </c:pt>
                <c:pt idx="29">
                  <c:v>287</c:v>
                </c:pt>
              </c:numCache>
            </c:numRef>
          </c:cat>
          <c:val>
            <c:numRef>
              <c:f>'Биномин-Норм'!$D$16:$D$45</c:f>
              <c:numCache>
                <c:formatCode>General</c:formatCode>
                <c:ptCount val="30"/>
                <c:pt idx="0">
                  <c:v>1.3036481642765844E-4</c:v>
                </c:pt>
                <c:pt idx="1">
                  <c:v>2.9913808629902973E-4</c:v>
                </c:pt>
                <c:pt idx="2">
                  <c:v>6.5608279808522605E-4</c:v>
                </c:pt>
                <c:pt idx="3">
                  <c:v>1.3757524682679924E-3</c:v>
                </c:pt>
                <c:pt idx="4">
                  <c:v>2.7590024662123786E-3</c:v>
                </c:pt>
                <c:pt idx="5">
                  <c:v>5.2935686670284718E-3</c:v>
                </c:pt>
                <c:pt idx="6">
                  <c:v>9.720902987816046E-3</c:v>
                </c:pt>
                <c:pt idx="7">
                  <c:v>1.7093439509839096E-2</c:v>
                </c:pt>
                <c:pt idx="8">
                  <c:v>2.8797260824526893E-2</c:v>
                </c:pt>
                <c:pt idx="9">
                  <c:v>4.6509552280334515E-2</c:v>
                </c:pt>
                <c:pt idx="10">
                  <c:v>7.2063517408007677E-2</c:v>
                </c:pt>
                <c:pt idx="11">
                  <c:v>0.10720972512132505</c:v>
                </c:pt>
                <c:pt idx="12">
                  <c:v>0.15329215777795405</c:v>
                </c:pt>
                <c:pt idx="13">
                  <c:v>0.21089304630031536</c:v>
                </c:pt>
                <c:pt idx="14">
                  <c:v>0.27953030296072939</c:v>
                </c:pt>
                <c:pt idx="15">
                  <c:v>0.35750032734404458</c:v>
                </c:pt>
                <c:pt idx="16">
                  <c:v>0.44193726862835331</c:v>
                </c:pt>
                <c:pt idx="17">
                  <c:v>0.52910874807631614</c:v>
                </c:pt>
                <c:pt idx="18">
                  <c:v>0.61490206427179506</c:v>
                </c:pt>
                <c:pt idx="19">
                  <c:v>0.69539719336491579</c:v>
                </c:pt>
                <c:pt idx="20">
                  <c:v>0.76739559077392916</c:v>
                </c:pt>
                <c:pt idx="21">
                  <c:v>0.82878777653917224</c:v>
                </c:pt>
                <c:pt idx="22">
                  <c:v>0.87869234867096224</c:v>
                </c:pt>
                <c:pt idx="23">
                  <c:v>0.91736504638361149</c:v>
                </c:pt>
                <c:pt idx="24">
                  <c:v>0.94593472734424855</c:v>
                </c:pt>
                <c:pt idx="25">
                  <c:v>0.9660554225690855</c:v>
                </c:pt>
                <c:pt idx="26">
                  <c:v>0.97956423295549688</c:v>
                </c:pt>
                <c:pt idx="27">
                  <c:v>0.98821047925264649</c:v>
                </c:pt>
                <c:pt idx="28">
                  <c:v>0.99348610886855049</c:v>
                </c:pt>
                <c:pt idx="29">
                  <c:v>0.99655482698168396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435776"/>
        <c:axId val="134552192"/>
      </c:lineChart>
      <c:lineChart>
        <c:grouping val="standard"/>
        <c:varyColors val="0"/>
        <c:ser>
          <c:idx val="1"/>
          <c:order val="1"/>
          <c:tx>
            <c:strRef>
              <c:f>'Биномин-Норм'!$C$14</c:f>
              <c:strCache>
                <c:ptCount val="1"/>
                <c:pt idx="0">
                  <c:v>Плотность вер-ти Биномиального распр.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dash"/>
            </a:ln>
          </c:spPr>
          <c:marker>
            <c:symbol val="circle"/>
            <c:size val="8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accent4">
                    <a:lumMod val="75000"/>
                  </a:schemeClr>
                </a:solidFill>
              </a:ln>
            </c:spPr>
          </c:marker>
          <c:cat>
            <c:numRef>
              <c:f>'Биномин-Норм'!$A$16:$A$45</c:f>
              <c:numCache>
                <c:formatCode>General</c:formatCode>
                <c:ptCount val="30"/>
                <c:pt idx="0">
                  <c:v>200</c:v>
                </c:pt>
                <c:pt idx="1">
                  <c:v>203</c:v>
                </c:pt>
                <c:pt idx="2">
                  <c:v>206</c:v>
                </c:pt>
                <c:pt idx="3">
                  <c:v>209</c:v>
                </c:pt>
                <c:pt idx="4">
                  <c:v>212</c:v>
                </c:pt>
                <c:pt idx="5">
                  <c:v>215</c:v>
                </c:pt>
                <c:pt idx="6">
                  <c:v>218</c:v>
                </c:pt>
                <c:pt idx="7">
                  <c:v>221</c:v>
                </c:pt>
                <c:pt idx="8">
                  <c:v>224</c:v>
                </c:pt>
                <c:pt idx="9">
                  <c:v>227</c:v>
                </c:pt>
                <c:pt idx="10">
                  <c:v>230</c:v>
                </c:pt>
                <c:pt idx="11">
                  <c:v>233</c:v>
                </c:pt>
                <c:pt idx="12">
                  <c:v>236</c:v>
                </c:pt>
                <c:pt idx="13">
                  <c:v>239</c:v>
                </c:pt>
                <c:pt idx="14">
                  <c:v>242</c:v>
                </c:pt>
                <c:pt idx="15">
                  <c:v>245</c:v>
                </c:pt>
                <c:pt idx="16">
                  <c:v>248</c:v>
                </c:pt>
                <c:pt idx="17">
                  <c:v>251</c:v>
                </c:pt>
                <c:pt idx="18">
                  <c:v>254</c:v>
                </c:pt>
                <c:pt idx="19">
                  <c:v>257</c:v>
                </c:pt>
                <c:pt idx="20">
                  <c:v>260</c:v>
                </c:pt>
                <c:pt idx="21">
                  <c:v>263</c:v>
                </c:pt>
                <c:pt idx="22">
                  <c:v>266</c:v>
                </c:pt>
                <c:pt idx="23">
                  <c:v>269</c:v>
                </c:pt>
                <c:pt idx="24">
                  <c:v>272</c:v>
                </c:pt>
                <c:pt idx="25">
                  <c:v>275</c:v>
                </c:pt>
                <c:pt idx="26">
                  <c:v>278</c:v>
                </c:pt>
                <c:pt idx="27">
                  <c:v>281</c:v>
                </c:pt>
                <c:pt idx="28">
                  <c:v>284</c:v>
                </c:pt>
                <c:pt idx="29">
                  <c:v>287</c:v>
                </c:pt>
              </c:numCache>
            </c:numRef>
          </c:cat>
          <c:val>
            <c:numRef>
              <c:f>'Биномин-Норм'!$C$16:$C$45</c:f>
              <c:numCache>
                <c:formatCode>0.000000</c:formatCode>
                <c:ptCount val="30"/>
                <c:pt idx="0">
                  <c:v>2.8686911409017982E-5</c:v>
                </c:pt>
                <c:pt idx="1">
                  <c:v>6.5753098186515361E-5</c:v>
                </c:pt>
                <c:pt idx="2">
                  <c:v>1.4257380025424146E-4</c:v>
                </c:pt>
                <c:pt idx="3">
                  <c:v>2.926273176334431E-4</c:v>
                </c:pt>
                <c:pt idx="4">
                  <c:v>5.6884516260387341E-4</c:v>
                </c:pt>
                <c:pt idx="5">
                  <c:v>1.0479051247603533E-3</c:v>
                </c:pt>
                <c:pt idx="6">
                  <c:v>1.8303565722511321E-3</c:v>
                </c:pt>
                <c:pt idx="7">
                  <c:v>3.0329500583318896E-3</c:v>
                </c:pt>
                <c:pt idx="8">
                  <c:v>4.7701684164090886E-3</c:v>
                </c:pt>
                <c:pt idx="9">
                  <c:v>7.1245513080580233E-3</c:v>
                </c:pt>
                <c:pt idx="10">
                  <c:v>1.0109897703200883E-2</c:v>
                </c:pt>
                <c:pt idx="11">
                  <c:v>1.3636577852343337E-2</c:v>
                </c:pt>
                <c:pt idx="12">
                  <c:v>1.7491678171120378E-2</c:v>
                </c:pt>
                <c:pt idx="13">
                  <c:v>2.1346042898081768E-2</c:v>
                </c:pt>
                <c:pt idx="14">
                  <c:v>2.4794193623850398E-2</c:v>
                </c:pt>
                <c:pt idx="15">
                  <c:v>2.7422744704710025E-2</c:v>
                </c:pt>
                <c:pt idx="16">
                  <c:v>2.8891938977366648E-2</c:v>
                </c:pt>
                <c:pt idx="17">
                  <c:v>2.9008073589347701E-2</c:v>
                </c:pt>
                <c:pt idx="18">
                  <c:v>2.7765427404991605E-2</c:v>
                </c:pt>
                <c:pt idx="19">
                  <c:v>2.5345179169264834E-2</c:v>
                </c:pt>
                <c:pt idx="20">
                  <c:v>2.2072407756155179E-2</c:v>
                </c:pt>
                <c:pt idx="21">
                  <c:v>1.8345135300904321E-2</c:v>
                </c:pt>
                <c:pt idx="22">
                  <c:v>1.4556546727783703E-2</c:v>
                </c:pt>
                <c:pt idx="23">
                  <c:v>1.1030809256977157E-2</c:v>
                </c:pt>
                <c:pt idx="24">
                  <c:v>7.9856342845136818E-3</c:v>
                </c:pt>
                <c:pt idx="25">
                  <c:v>5.5246168043908625E-3</c:v>
                </c:pt>
                <c:pt idx="26">
                  <c:v>3.6535883934016721E-3</c:v>
                </c:pt>
                <c:pt idx="27">
                  <c:v>2.3104270417029908E-3</c:v>
                </c:pt>
                <c:pt idx="28">
                  <c:v>1.3974848268113304E-3</c:v>
                </c:pt>
                <c:pt idx="29">
                  <c:v>8.087379504562981E-4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'Биномин-Норм'!$E$14</c:f>
              <c:strCache>
                <c:ptCount val="1"/>
                <c:pt idx="0">
                  <c:v>Плотность вер-ти норм.распределения</c:v>
                </c:pt>
              </c:strCache>
            </c:strRef>
          </c:tx>
          <c:spPr>
            <a:ln w="25400">
              <a:solidFill>
                <a:schemeClr val="accent4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dPt>
            <c:idx val="7"/>
            <c:bubble3D val="0"/>
          </c:dPt>
          <c:cat>
            <c:numRef>
              <c:f>'Биномин-Норм'!$A$16:$A$45</c:f>
              <c:numCache>
                <c:formatCode>General</c:formatCode>
                <c:ptCount val="30"/>
                <c:pt idx="0">
                  <c:v>200</c:v>
                </c:pt>
                <c:pt idx="1">
                  <c:v>203</c:v>
                </c:pt>
                <c:pt idx="2">
                  <c:v>206</c:v>
                </c:pt>
                <c:pt idx="3">
                  <c:v>209</c:v>
                </c:pt>
                <c:pt idx="4">
                  <c:v>212</c:v>
                </c:pt>
                <c:pt idx="5">
                  <c:v>215</c:v>
                </c:pt>
                <c:pt idx="6">
                  <c:v>218</c:v>
                </c:pt>
                <c:pt idx="7">
                  <c:v>221</c:v>
                </c:pt>
                <c:pt idx="8">
                  <c:v>224</c:v>
                </c:pt>
                <c:pt idx="9">
                  <c:v>227</c:v>
                </c:pt>
                <c:pt idx="10">
                  <c:v>230</c:v>
                </c:pt>
                <c:pt idx="11">
                  <c:v>233</c:v>
                </c:pt>
                <c:pt idx="12">
                  <c:v>236</c:v>
                </c:pt>
                <c:pt idx="13">
                  <c:v>239</c:v>
                </c:pt>
                <c:pt idx="14">
                  <c:v>242</c:v>
                </c:pt>
                <c:pt idx="15">
                  <c:v>245</c:v>
                </c:pt>
                <c:pt idx="16">
                  <c:v>248</c:v>
                </c:pt>
                <c:pt idx="17">
                  <c:v>251</c:v>
                </c:pt>
                <c:pt idx="18">
                  <c:v>254</c:v>
                </c:pt>
                <c:pt idx="19">
                  <c:v>257</c:v>
                </c:pt>
                <c:pt idx="20">
                  <c:v>260</c:v>
                </c:pt>
                <c:pt idx="21">
                  <c:v>263</c:v>
                </c:pt>
                <c:pt idx="22">
                  <c:v>266</c:v>
                </c:pt>
                <c:pt idx="23">
                  <c:v>269</c:v>
                </c:pt>
                <c:pt idx="24">
                  <c:v>272</c:v>
                </c:pt>
                <c:pt idx="25">
                  <c:v>275</c:v>
                </c:pt>
                <c:pt idx="26">
                  <c:v>278</c:v>
                </c:pt>
                <c:pt idx="27">
                  <c:v>281</c:v>
                </c:pt>
                <c:pt idx="28">
                  <c:v>284</c:v>
                </c:pt>
                <c:pt idx="29">
                  <c:v>287</c:v>
                </c:pt>
              </c:numCache>
            </c:numRef>
          </c:cat>
          <c:val>
            <c:numRef>
              <c:f>'Биномин-Норм'!$E$16:$E$45</c:f>
              <c:numCache>
                <c:formatCode>0.000000</c:formatCode>
                <c:ptCount val="30"/>
                <c:pt idx="0">
                  <c:v>3.7077708329926402E-5</c:v>
                </c:pt>
                <c:pt idx="1">
                  <c:v>8.0561102630444809E-5</c:v>
                </c:pt>
                <c:pt idx="2">
                  <c:v>1.668367743564588E-4</c:v>
                </c:pt>
                <c:pt idx="3">
                  <c:v>3.2931539381936969E-4</c:v>
                </c:pt>
                <c:pt idx="4">
                  <c:v>6.1956395696153416E-4</c:v>
                </c:pt>
                <c:pt idx="5">
                  <c:v>1.1110001619261203E-3</c:v>
                </c:pt>
                <c:pt idx="6">
                  <c:v>1.898873197702401E-3</c:v>
                </c:pt>
                <c:pt idx="7">
                  <c:v>3.0933685922000273E-3</c:v>
                </c:pt>
                <c:pt idx="8">
                  <c:v>4.8030957426252324E-3</c:v>
                </c:pt>
                <c:pt idx="9">
                  <c:v>7.1082825209868583E-3</c:v>
                </c:pt>
                <c:pt idx="10">
                  <c:v>1.0026791459256728E-2</c:v>
                </c:pt>
                <c:pt idx="11">
                  <c:v>1.3480721885749175E-2</c:v>
                </c:pt>
                <c:pt idx="12">
                  <c:v>1.7275004953638599E-2</c:v>
                </c:pt>
                <c:pt idx="13">
                  <c:v>2.1099738697604779E-2</c:v>
                </c:pt>
                <c:pt idx="14">
                  <c:v>2.4563476790859368E-2</c:v>
                </c:pt>
                <c:pt idx="15">
                  <c:v>2.725564502144591E-2</c:v>
                </c:pt>
                <c:pt idx="16">
                  <c:v>2.8825507043428494E-2</c:v>
                </c:pt>
                <c:pt idx="17">
                  <c:v>2.9057035980705349E-2</c:v>
                </c:pt>
                <c:pt idx="18">
                  <c:v>2.7917693303330767E-2</c:v>
                </c:pt>
                <c:pt idx="19">
                  <c:v>2.5565931295551098E-2</c:v>
                </c:pt>
                <c:pt idx="20">
                  <c:v>2.2315034774034556E-2</c:v>
                </c:pt>
                <c:pt idx="21">
                  <c:v>1.8564676392156573E-2</c:v>
                </c:pt>
                <c:pt idx="22">
                  <c:v>1.4720788175603664E-2</c:v>
                </c:pt>
                <c:pt idx="23">
                  <c:v>1.1125732364534941E-2</c:v>
                </c:pt>
                <c:pt idx="24">
                  <c:v>8.0145661625493931E-3</c:v>
                </c:pt>
                <c:pt idx="25">
                  <c:v>5.502819825528295E-3</c:v>
                </c:pt>
                <c:pt idx="26">
                  <c:v>3.6011767116672566E-3</c:v>
                </c:pt>
                <c:pt idx="27">
                  <c:v>2.2462466245400481E-3</c:v>
                </c:pt>
                <c:pt idx="28">
                  <c:v>1.3354397740977489E-3</c:v>
                </c:pt>
                <c:pt idx="29">
                  <c:v>7.5673712588944595E-4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444352"/>
        <c:axId val="133438464"/>
      </c:lineChart>
      <c:catAx>
        <c:axId val="13343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552192"/>
        <c:crosses val="autoZero"/>
        <c:auto val="1"/>
        <c:lblAlgn val="ctr"/>
        <c:lblOffset val="100"/>
        <c:noMultiLvlLbl val="0"/>
      </c:catAx>
      <c:valAx>
        <c:axId val="134552192"/>
        <c:scaling>
          <c:orientation val="minMax"/>
          <c:max val="1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435776"/>
        <c:crosses val="autoZero"/>
        <c:crossBetween val="midCat"/>
      </c:valAx>
      <c:valAx>
        <c:axId val="133438464"/>
        <c:scaling>
          <c:orientation val="minMax"/>
          <c:min val="0"/>
        </c:scaling>
        <c:delete val="0"/>
        <c:axPos val="r"/>
        <c:numFmt formatCode="0.000" sourceLinked="0"/>
        <c:majorTickMark val="out"/>
        <c:minorTickMark val="none"/>
        <c:tickLblPos val="nextTo"/>
        <c:crossAx val="133444352"/>
        <c:crosses val="max"/>
        <c:crossBetween val="between"/>
      </c:valAx>
      <c:catAx>
        <c:axId val="133444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3438464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'Пуассон-Норм'!$G$8</c:f>
          <c:strCache>
            <c:ptCount val="1"/>
            <c:pt idx="0">
              <c:v>Аппроксимация распределения Пуассона Pois(лямбда=1000) Нормальным распределением N(мю=1000; сигма=31,62)</c:v>
            </c:pt>
          </c:strCache>
        </c:strRef>
      </c:tx>
      <c:layout/>
      <c:overlay val="1"/>
      <c:txPr>
        <a:bodyPr/>
        <a:lstStyle/>
        <a:p>
          <a:pPr>
            <a:defRPr sz="1400" b="1"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6.3355971128608926E-2"/>
          <c:y val="0.15249237491722376"/>
          <c:w val="0.85216305774278212"/>
          <c:h val="0.6622657224446924"/>
        </c:manualLayout>
      </c:layout>
      <c:lineChart>
        <c:grouping val="standard"/>
        <c:varyColors val="0"/>
        <c:ser>
          <c:idx val="0"/>
          <c:order val="0"/>
          <c:tx>
            <c:strRef>
              <c:f>'Пуассон-Норм'!$B$10</c:f>
              <c:strCache>
                <c:ptCount val="1"/>
                <c:pt idx="0">
                  <c:v>Распределение Пуассона (лямбда)</c:v>
                </c:pt>
              </c:strCache>
            </c:strRef>
          </c:tx>
          <c:spPr>
            <a:ln w="19050">
              <a:solidFill>
                <a:schemeClr val="accent3">
                  <a:lumMod val="50000"/>
                </a:schemeClr>
              </a:solidFill>
              <a:prstDash val="dash"/>
            </a:ln>
          </c:spPr>
          <c:marker>
            <c:symbol val="circle"/>
            <c:size val="8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numRef>
              <c:f>'Пуассон-Норм'!$A$12:$A$38</c:f>
              <c:numCache>
                <c:formatCode>General</c:formatCode>
                <c:ptCount val="27"/>
                <c:pt idx="0">
                  <c:v>900</c:v>
                </c:pt>
                <c:pt idx="1">
                  <c:v>910</c:v>
                </c:pt>
                <c:pt idx="2">
                  <c:v>920</c:v>
                </c:pt>
                <c:pt idx="3">
                  <c:v>930</c:v>
                </c:pt>
                <c:pt idx="4">
                  <c:v>940</c:v>
                </c:pt>
                <c:pt idx="5">
                  <c:v>950</c:v>
                </c:pt>
                <c:pt idx="6">
                  <c:v>960</c:v>
                </c:pt>
                <c:pt idx="7">
                  <c:v>970</c:v>
                </c:pt>
                <c:pt idx="8">
                  <c:v>980</c:v>
                </c:pt>
                <c:pt idx="9">
                  <c:v>990</c:v>
                </c:pt>
                <c:pt idx="10">
                  <c:v>1000</c:v>
                </c:pt>
                <c:pt idx="11">
                  <c:v>1010</c:v>
                </c:pt>
                <c:pt idx="12">
                  <c:v>1020</c:v>
                </c:pt>
                <c:pt idx="13">
                  <c:v>1030</c:v>
                </c:pt>
                <c:pt idx="14">
                  <c:v>1040</c:v>
                </c:pt>
                <c:pt idx="15">
                  <c:v>1050</c:v>
                </c:pt>
                <c:pt idx="16">
                  <c:v>1060</c:v>
                </c:pt>
                <c:pt idx="17">
                  <c:v>1070</c:v>
                </c:pt>
                <c:pt idx="18">
                  <c:v>1080</c:v>
                </c:pt>
                <c:pt idx="19">
                  <c:v>1090</c:v>
                </c:pt>
                <c:pt idx="20">
                  <c:v>1100</c:v>
                </c:pt>
                <c:pt idx="21">
                  <c:v>1110</c:v>
                </c:pt>
                <c:pt idx="22">
                  <c:v>1120</c:v>
                </c:pt>
                <c:pt idx="23">
                  <c:v>1130</c:v>
                </c:pt>
                <c:pt idx="24">
                  <c:v>1140</c:v>
                </c:pt>
                <c:pt idx="25">
                  <c:v>1150</c:v>
                </c:pt>
                <c:pt idx="26">
                  <c:v>1160</c:v>
                </c:pt>
              </c:numCache>
            </c:numRef>
          </c:cat>
          <c:val>
            <c:numRef>
              <c:f>'Пуассон-Норм'!$B$12:$B$38</c:f>
              <c:numCache>
                <c:formatCode>General</c:formatCode>
                <c:ptCount val="27"/>
                <c:pt idx="0">
                  <c:v>6.9776732779630666E-4</c:v>
                </c:pt>
                <c:pt idx="1">
                  <c:v>2.0604199760104096E-3</c:v>
                </c:pt>
                <c:pt idx="2">
                  <c:v>5.4931795424041762E-3</c:v>
                </c:pt>
                <c:pt idx="3">
                  <c:v>1.3254476893359729E-2</c:v>
                </c:pt>
                <c:pt idx="4">
                  <c:v>2.902186154516544E-2</c:v>
                </c:pt>
                <c:pt idx="5">
                  <c:v>5.7836292955323221E-2</c:v>
                </c:pt>
                <c:pt idx="6">
                  <c:v>0.10525672066446419</c:v>
                </c:pt>
                <c:pt idx="7">
                  <c:v>0.17561181360034347</c:v>
                </c:pt>
                <c:pt idx="8">
                  <c:v>0.26981377056126371</c:v>
                </c:pt>
                <c:pt idx="9">
                  <c:v>0.38376226662936941</c:v>
                </c:pt>
                <c:pt idx="10">
                  <c:v>0.50840936716850593</c:v>
                </c:pt>
                <c:pt idx="11">
                  <c:v>0.63183695413859209</c:v>
                </c:pt>
                <c:pt idx="12">
                  <c:v>0.74258130111637732</c:v>
                </c:pt>
                <c:pt idx="13">
                  <c:v>0.83270198297842735</c:v>
                </c:pt>
                <c:pt idx="14">
                  <c:v>0.89927941282346113</c:v>
                </c:pt>
                <c:pt idx="15">
                  <c:v>0.94397116163632666</c:v>
                </c:pt>
                <c:pt idx="16">
                  <c:v>0.97125565109652967</c:v>
                </c:pt>
                <c:pt idx="17">
                  <c:v>0.98641831061057583</c:v>
                </c:pt>
                <c:pt idx="18">
                  <c:v>0.99409513589290577</c:v>
                </c:pt>
                <c:pt idx="19">
                  <c:v>0.99763921389921362</c:v>
                </c:pt>
                <c:pt idx="20">
                  <c:v>0.99913235903655639</c:v>
                </c:pt>
                <c:pt idx="21">
                  <c:v>0.99970691598947958</c:v>
                </c:pt>
                <c:pt idx="22">
                  <c:v>0.99990900616333867</c:v>
                </c:pt>
                <c:pt idx="23">
                  <c:v>0.99997403123903306</c:v>
                </c:pt>
                <c:pt idx="24">
                  <c:v>0.99999318599101494</c:v>
                </c:pt>
                <c:pt idx="25">
                  <c:v>0.9999983556601667</c:v>
                </c:pt>
                <c:pt idx="26">
                  <c:v>0.9999996349364435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'Пуассон-Норм'!$D$10</c:f>
              <c:strCache>
                <c:ptCount val="1"/>
                <c:pt idx="0">
                  <c:v>Нормальное распределение (мю; сигма)</c:v>
                </c:pt>
              </c:strCache>
            </c:strRef>
          </c:tx>
          <c:spPr>
            <a:ln w="25400">
              <a:prstDash val="solid"/>
            </a:ln>
          </c:spPr>
          <c:marker>
            <c:symbol val="none"/>
          </c:marker>
          <c:cat>
            <c:numRef>
              <c:f>'Пуассон-Норм'!$A$12:$A$38</c:f>
              <c:numCache>
                <c:formatCode>General</c:formatCode>
                <c:ptCount val="27"/>
                <c:pt idx="0">
                  <c:v>900</c:v>
                </c:pt>
                <c:pt idx="1">
                  <c:v>910</c:v>
                </c:pt>
                <c:pt idx="2">
                  <c:v>920</c:v>
                </c:pt>
                <c:pt idx="3">
                  <c:v>930</c:v>
                </c:pt>
                <c:pt idx="4">
                  <c:v>940</c:v>
                </c:pt>
                <c:pt idx="5">
                  <c:v>950</c:v>
                </c:pt>
                <c:pt idx="6">
                  <c:v>960</c:v>
                </c:pt>
                <c:pt idx="7">
                  <c:v>970</c:v>
                </c:pt>
                <c:pt idx="8">
                  <c:v>980</c:v>
                </c:pt>
                <c:pt idx="9">
                  <c:v>990</c:v>
                </c:pt>
                <c:pt idx="10">
                  <c:v>1000</c:v>
                </c:pt>
                <c:pt idx="11">
                  <c:v>1010</c:v>
                </c:pt>
                <c:pt idx="12">
                  <c:v>1020</c:v>
                </c:pt>
                <c:pt idx="13">
                  <c:v>1030</c:v>
                </c:pt>
                <c:pt idx="14">
                  <c:v>1040</c:v>
                </c:pt>
                <c:pt idx="15">
                  <c:v>1050</c:v>
                </c:pt>
                <c:pt idx="16">
                  <c:v>1060</c:v>
                </c:pt>
                <c:pt idx="17">
                  <c:v>1070</c:v>
                </c:pt>
                <c:pt idx="18">
                  <c:v>1080</c:v>
                </c:pt>
                <c:pt idx="19">
                  <c:v>1090</c:v>
                </c:pt>
                <c:pt idx="20">
                  <c:v>1100</c:v>
                </c:pt>
                <c:pt idx="21">
                  <c:v>1110</c:v>
                </c:pt>
                <c:pt idx="22">
                  <c:v>1120</c:v>
                </c:pt>
                <c:pt idx="23">
                  <c:v>1130</c:v>
                </c:pt>
                <c:pt idx="24">
                  <c:v>1140</c:v>
                </c:pt>
                <c:pt idx="25">
                  <c:v>1150</c:v>
                </c:pt>
                <c:pt idx="26">
                  <c:v>1160</c:v>
                </c:pt>
              </c:numCache>
            </c:numRef>
          </c:cat>
          <c:val>
            <c:numRef>
              <c:f>'Пуассон-Норм'!$D$12:$D$38</c:f>
              <c:numCache>
                <c:formatCode>General</c:formatCode>
                <c:ptCount val="27"/>
                <c:pt idx="0">
                  <c:v>7.8270112900127387E-4</c:v>
                </c:pt>
                <c:pt idx="1">
                  <c:v>2.2132629289599122E-3</c:v>
                </c:pt>
                <c:pt idx="2">
                  <c:v>5.7060181930008239E-3</c:v>
                </c:pt>
                <c:pt idx="3">
                  <c:v>1.3428347753762206E-2</c:v>
                </c:pt>
                <c:pt idx="4">
                  <c:v>2.8889785561798619E-2</c:v>
                </c:pt>
                <c:pt idx="5">
                  <c:v>5.692314900332901E-2</c:v>
                </c:pt>
                <c:pt idx="6">
                  <c:v>0.10295160536603414</c:v>
                </c:pt>
                <c:pt idx="7">
                  <c:v>0.17139085557395572</c:v>
                </c:pt>
                <c:pt idx="8">
                  <c:v>0.26354462843276905</c:v>
                </c:pt>
                <c:pt idx="9">
                  <c:v>0.37591481702292462</c:v>
                </c:pt>
                <c:pt idx="10">
                  <c:v>0.5</c:v>
                </c:pt>
                <c:pt idx="11">
                  <c:v>0.62408518297707538</c:v>
                </c:pt>
                <c:pt idx="12">
                  <c:v>0.73645537156723095</c:v>
                </c:pt>
                <c:pt idx="13">
                  <c:v>0.82860914442604428</c:v>
                </c:pt>
                <c:pt idx="14">
                  <c:v>0.89704839463396591</c:v>
                </c:pt>
                <c:pt idx="15">
                  <c:v>0.94307685099667093</c:v>
                </c:pt>
                <c:pt idx="16">
                  <c:v>0.97111021443820134</c:v>
                </c:pt>
                <c:pt idx="17">
                  <c:v>0.98657165224623777</c:v>
                </c:pt>
                <c:pt idx="18">
                  <c:v>0.99429398180699913</c:v>
                </c:pt>
                <c:pt idx="19">
                  <c:v>0.99778673707104004</c:v>
                </c:pt>
                <c:pt idx="20">
                  <c:v>0.99921729887099875</c:v>
                </c:pt>
                <c:pt idx="21">
                  <c:v>0.99974789088527549</c:v>
                </c:pt>
                <c:pt idx="22">
                  <c:v>0.99992609884483274</c:v>
                </c:pt>
                <c:pt idx="23">
                  <c:v>0.9999802992086374</c:v>
                </c:pt>
                <c:pt idx="24">
                  <c:v>0.99999522654007733</c:v>
                </c:pt>
                <c:pt idx="25">
                  <c:v>0.99999894928202204</c:v>
                </c:pt>
                <c:pt idx="26">
                  <c:v>0.99999978998030115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355200"/>
        <c:axId val="134369280"/>
      </c:lineChart>
      <c:lineChart>
        <c:grouping val="standard"/>
        <c:varyColors val="0"/>
        <c:ser>
          <c:idx val="1"/>
          <c:order val="1"/>
          <c:tx>
            <c:strRef>
              <c:f>'Пуассон-Норм'!$C$10</c:f>
              <c:strCache>
                <c:ptCount val="1"/>
                <c:pt idx="0">
                  <c:v>Плотность вер-ти распределения Пуассона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dash"/>
            </a:ln>
          </c:spPr>
          <c:marker>
            <c:symbol val="circle"/>
            <c:size val="8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accent4">
                    <a:lumMod val="75000"/>
                  </a:schemeClr>
                </a:solidFill>
              </a:ln>
            </c:spPr>
          </c:marker>
          <c:cat>
            <c:numRef>
              <c:f>'Пуассон-Норм'!$A$12:$A$38</c:f>
              <c:numCache>
                <c:formatCode>General</c:formatCode>
                <c:ptCount val="27"/>
                <c:pt idx="0">
                  <c:v>900</c:v>
                </c:pt>
                <c:pt idx="1">
                  <c:v>910</c:v>
                </c:pt>
                <c:pt idx="2">
                  <c:v>920</c:v>
                </c:pt>
                <c:pt idx="3">
                  <c:v>930</c:v>
                </c:pt>
                <c:pt idx="4">
                  <c:v>940</c:v>
                </c:pt>
                <c:pt idx="5">
                  <c:v>950</c:v>
                </c:pt>
                <c:pt idx="6">
                  <c:v>960</c:v>
                </c:pt>
                <c:pt idx="7">
                  <c:v>970</c:v>
                </c:pt>
                <c:pt idx="8">
                  <c:v>980</c:v>
                </c:pt>
                <c:pt idx="9">
                  <c:v>990</c:v>
                </c:pt>
                <c:pt idx="10">
                  <c:v>1000</c:v>
                </c:pt>
                <c:pt idx="11">
                  <c:v>1010</c:v>
                </c:pt>
                <c:pt idx="12">
                  <c:v>1020</c:v>
                </c:pt>
                <c:pt idx="13">
                  <c:v>1030</c:v>
                </c:pt>
                <c:pt idx="14">
                  <c:v>1040</c:v>
                </c:pt>
                <c:pt idx="15">
                  <c:v>1050</c:v>
                </c:pt>
                <c:pt idx="16">
                  <c:v>1060</c:v>
                </c:pt>
                <c:pt idx="17">
                  <c:v>1070</c:v>
                </c:pt>
                <c:pt idx="18">
                  <c:v>1080</c:v>
                </c:pt>
                <c:pt idx="19">
                  <c:v>1090</c:v>
                </c:pt>
                <c:pt idx="20">
                  <c:v>1100</c:v>
                </c:pt>
                <c:pt idx="21">
                  <c:v>1110</c:v>
                </c:pt>
                <c:pt idx="22">
                  <c:v>1120</c:v>
                </c:pt>
                <c:pt idx="23">
                  <c:v>1130</c:v>
                </c:pt>
                <c:pt idx="24">
                  <c:v>1140</c:v>
                </c:pt>
                <c:pt idx="25">
                  <c:v>1150</c:v>
                </c:pt>
                <c:pt idx="26">
                  <c:v>1160</c:v>
                </c:pt>
              </c:numCache>
            </c:numRef>
          </c:cat>
          <c:val>
            <c:numRef>
              <c:f>'Пуассон-Норм'!$C$12:$C$38</c:f>
              <c:numCache>
                <c:formatCode>General</c:formatCode>
                <c:ptCount val="27"/>
                <c:pt idx="0">
                  <c:v>7.516954352126002E-5</c:v>
                </c:pt>
                <c:pt idx="1">
                  <c:v>2.0285196341360284E-4</c:v>
                </c:pt>
                <c:pt idx="2">
                  <c:v>4.9047525732854539E-4</c:v>
                </c:pt>
                <c:pt idx="3">
                  <c:v>1.0638338081473415E-3</c:v>
                </c:pt>
                <c:pt idx="4">
                  <c:v>2.0723177163910617E-3</c:v>
                </c:pt>
                <c:pt idx="5">
                  <c:v>3.6296190663046043E-3</c:v>
                </c:pt>
                <c:pt idx="6">
                  <c:v>5.7223412863427262E-3</c:v>
                </c:pt>
                <c:pt idx="7">
                  <c:v>8.1296190044973585E-3</c:v>
                </c:pt>
                <c:pt idx="8">
                  <c:v>1.0418765936392514E-2</c:v>
                </c:pt>
                <c:pt idx="9">
                  <c:v>1.2057810136601161E-2</c:v>
                </c:pt>
                <c:pt idx="10">
                  <c:v>1.2614611348721503E-2</c:v>
                </c:pt>
                <c:pt idx="11">
                  <c:v>1.1941828905649415E-2</c:v>
                </c:pt>
                <c:pt idx="12">
                  <c:v>1.0239740230672648E-2</c:v>
                </c:pt>
                <c:pt idx="13">
                  <c:v>7.960664611107204E-3</c:v>
                </c:pt>
                <c:pt idx="14">
                  <c:v>5.6164901598728901E-3</c:v>
                </c:pt>
                <c:pt idx="15">
                  <c:v>3.5994904048036423E-3</c:v>
                </c:pt>
                <c:pt idx="16">
                  <c:v>2.0973684176767847E-3</c:v>
                </c:pt>
                <c:pt idx="17">
                  <c:v>1.1121310431559698E-3</c:v>
                </c:pt>
                <c:pt idx="18">
                  <c:v>5.3711502841801535E-4</c:v>
                </c:pt>
                <c:pt idx="19">
                  <c:v>2.3647445320055128E-4</c:v>
                </c:pt>
                <c:pt idx="20">
                  <c:v>9.4989442422995329E-5</c:v>
                </c:pt>
                <c:pt idx="21">
                  <c:v>3.4841955994788426E-5</c:v>
                </c:pt>
                <c:pt idx="22">
                  <c:v>1.1679417376553637E-5</c:v>
                </c:pt>
                <c:pt idx="23">
                  <c:v>3.5808021665944199E-6</c:v>
                </c:pt>
                <c:pt idx="24">
                  <c:v>1.0048999771672093E-6</c:v>
                </c:pt>
                <c:pt idx="25">
                  <c:v>2.5833637062245602E-7</c:v>
                </c:pt>
                <c:pt idx="26">
                  <c:v>6.0883480722483023E-8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'Пуассон-Норм'!$E$10</c:f>
              <c:strCache>
                <c:ptCount val="1"/>
                <c:pt idx="0">
                  <c:v>Плотность вер-ти норм.распределения</c:v>
                </c:pt>
              </c:strCache>
            </c:strRef>
          </c:tx>
          <c:spPr>
            <a:ln w="25400">
              <a:solidFill>
                <a:schemeClr val="accent4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dPt>
            <c:idx val="7"/>
            <c:bubble3D val="0"/>
          </c:dPt>
          <c:cat>
            <c:numRef>
              <c:f>'Пуассон-Норм'!$A$12:$A$38</c:f>
              <c:numCache>
                <c:formatCode>General</c:formatCode>
                <c:ptCount val="27"/>
                <c:pt idx="0">
                  <c:v>900</c:v>
                </c:pt>
                <c:pt idx="1">
                  <c:v>910</c:v>
                </c:pt>
                <c:pt idx="2">
                  <c:v>920</c:v>
                </c:pt>
                <c:pt idx="3">
                  <c:v>930</c:v>
                </c:pt>
                <c:pt idx="4">
                  <c:v>940</c:v>
                </c:pt>
                <c:pt idx="5">
                  <c:v>950</c:v>
                </c:pt>
                <c:pt idx="6">
                  <c:v>960</c:v>
                </c:pt>
                <c:pt idx="7">
                  <c:v>970</c:v>
                </c:pt>
                <c:pt idx="8">
                  <c:v>980</c:v>
                </c:pt>
                <c:pt idx="9">
                  <c:v>990</c:v>
                </c:pt>
                <c:pt idx="10">
                  <c:v>1000</c:v>
                </c:pt>
                <c:pt idx="11">
                  <c:v>1010</c:v>
                </c:pt>
                <c:pt idx="12">
                  <c:v>1020</c:v>
                </c:pt>
                <c:pt idx="13">
                  <c:v>1030</c:v>
                </c:pt>
                <c:pt idx="14">
                  <c:v>1040</c:v>
                </c:pt>
                <c:pt idx="15">
                  <c:v>1050</c:v>
                </c:pt>
                <c:pt idx="16">
                  <c:v>1060</c:v>
                </c:pt>
                <c:pt idx="17">
                  <c:v>1070</c:v>
                </c:pt>
                <c:pt idx="18">
                  <c:v>1080</c:v>
                </c:pt>
                <c:pt idx="19">
                  <c:v>1090</c:v>
                </c:pt>
                <c:pt idx="20">
                  <c:v>1100</c:v>
                </c:pt>
                <c:pt idx="21">
                  <c:v>1110</c:v>
                </c:pt>
                <c:pt idx="22">
                  <c:v>1120</c:v>
                </c:pt>
                <c:pt idx="23">
                  <c:v>1130</c:v>
                </c:pt>
                <c:pt idx="24">
                  <c:v>1140</c:v>
                </c:pt>
                <c:pt idx="25">
                  <c:v>1150</c:v>
                </c:pt>
                <c:pt idx="26">
                  <c:v>1160</c:v>
                </c:pt>
              </c:numCache>
            </c:numRef>
          </c:cat>
          <c:val>
            <c:numRef>
              <c:f>'Пуассон-Норм'!$E$12:$E$38</c:f>
              <c:numCache>
                <c:formatCode>General</c:formatCode>
                <c:ptCount val="27"/>
                <c:pt idx="0">
                  <c:v>8.5003666025203344E-5</c:v>
                </c:pt>
                <c:pt idx="1">
                  <c:v>2.1979480031862657E-4</c:v>
                </c:pt>
                <c:pt idx="2">
                  <c:v>5.1424221263517676E-4</c:v>
                </c:pt>
                <c:pt idx="3">
                  <c:v>1.0886507726916078E-3</c:v>
                </c:pt>
                <c:pt idx="4">
                  <c:v>2.0853550036283013E-3</c:v>
                </c:pt>
                <c:pt idx="5">
                  <c:v>3.6144478533636248E-3</c:v>
                </c:pt>
                <c:pt idx="6">
                  <c:v>5.6685826122489565E-3</c:v>
                </c:pt>
                <c:pt idx="7">
                  <c:v>8.0441016315624912E-3</c:v>
                </c:pt>
                <c:pt idx="8">
                  <c:v>1.0328830949345566E-2</c:v>
                </c:pt>
                <c:pt idx="9">
                  <c:v>1.2000389484301361E-2</c:v>
                </c:pt>
                <c:pt idx="10">
                  <c:v>1.2615662610100799E-2</c:v>
                </c:pt>
                <c:pt idx="11">
                  <c:v>1.2000389484301361E-2</c:v>
                </c:pt>
                <c:pt idx="12">
                  <c:v>1.0328830949345566E-2</c:v>
                </c:pt>
                <c:pt idx="13">
                  <c:v>8.0441016315624912E-3</c:v>
                </c:pt>
                <c:pt idx="14">
                  <c:v>5.6685826122489565E-3</c:v>
                </c:pt>
                <c:pt idx="15">
                  <c:v>3.6144478533636248E-3</c:v>
                </c:pt>
                <c:pt idx="16">
                  <c:v>2.0853550036283013E-3</c:v>
                </c:pt>
                <c:pt idx="17">
                  <c:v>1.0886507726916078E-3</c:v>
                </c:pt>
                <c:pt idx="18">
                  <c:v>5.1424221263517676E-4</c:v>
                </c:pt>
                <c:pt idx="19">
                  <c:v>2.1979480031862657E-4</c:v>
                </c:pt>
                <c:pt idx="20">
                  <c:v>8.5003666025203344E-5</c:v>
                </c:pt>
                <c:pt idx="21">
                  <c:v>2.9745991555056057E-5</c:v>
                </c:pt>
                <c:pt idx="22">
                  <c:v>9.4186746679695612E-6</c:v>
                </c:pt>
                <c:pt idx="23">
                  <c:v>2.6984954724388378E-6</c:v>
                </c:pt>
                <c:pt idx="24">
                  <c:v>6.9955866962680146E-7</c:v>
                </c:pt>
                <c:pt idx="25">
                  <c:v>1.6409567867287274E-7</c:v>
                </c:pt>
                <c:pt idx="26">
                  <c:v>3.4828975312041507E-8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372736"/>
        <c:axId val="134371200"/>
      </c:lineChart>
      <c:catAx>
        <c:axId val="13435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369280"/>
        <c:crosses val="autoZero"/>
        <c:auto val="1"/>
        <c:lblAlgn val="ctr"/>
        <c:lblOffset val="100"/>
        <c:noMultiLvlLbl val="0"/>
      </c:catAx>
      <c:valAx>
        <c:axId val="134369280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 i="1"/>
                </a:pPr>
                <a:r>
                  <a:rPr lang="en-US" b="0" i="1"/>
                  <a:t>Excel2.ru</a:t>
                </a:r>
                <a:endParaRPr lang="ru-RU" b="0" i="1"/>
              </a:p>
            </c:rich>
          </c:tx>
          <c:layout>
            <c:manualLayout>
              <c:xMode val="edge"/>
              <c:yMode val="edge"/>
              <c:x val="0.90067602704108163"/>
              <c:y val="1.3241564417493317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4355200"/>
        <c:crosses val="autoZero"/>
        <c:crossBetween val="midCat"/>
      </c:valAx>
      <c:valAx>
        <c:axId val="134371200"/>
        <c:scaling>
          <c:orientation val="minMax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134372736"/>
        <c:crosses val="max"/>
        <c:crossBetween val="between"/>
      </c:valAx>
      <c:catAx>
        <c:axId val="134372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437120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trlProps/ctrlProp1.xml><?xml version="1.0" encoding="utf-8"?>
<formControlPr xmlns="http://schemas.microsoft.com/office/spreadsheetml/2009/9/main" objectType="Spin" dx="16" fmlaLink="$F$9" max="30" min="2" page="10" val="3"/>
</file>

<file path=xl/ctrlProps/ctrlProp2.xml><?xml version="1.0" encoding="utf-8"?>
<formControlPr xmlns="http://schemas.microsoft.com/office/spreadsheetml/2009/9/main" objectType="Spin" dx="16" fmlaLink="$E$7" max="16" min="1" page="10"/>
</file>

<file path=xl/ctrlProps/ctrlProp3.xml><?xml version="1.0" encoding="utf-8"?>
<formControlPr xmlns="http://schemas.microsoft.com/office/spreadsheetml/2009/9/main" objectType="Spin" dx="16" fmlaLink="$F$7" max="100" min="1" page="10" val="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</xdr:row>
          <xdr:rowOff>19050</xdr:rowOff>
        </xdr:from>
        <xdr:to>
          <xdr:col>6</xdr:col>
          <xdr:colOff>571500</xdr:colOff>
          <xdr:row>7</xdr:row>
          <xdr:rowOff>114300</xdr:rowOff>
        </xdr:to>
        <xdr:sp macro="" textlink="">
          <xdr:nvSpPr>
            <xdr:cNvPr id="3073" name="Spinner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10</xdr:col>
      <xdr:colOff>0</xdr:colOff>
      <xdr:row>6</xdr:row>
      <xdr:rowOff>0</xdr:rowOff>
    </xdr:from>
    <xdr:to>
      <xdr:col>19</xdr:col>
      <xdr:colOff>533400</xdr:colOff>
      <xdr:row>35</xdr:row>
      <xdr:rowOff>152400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6</xdr:row>
          <xdr:rowOff>114300</xdr:rowOff>
        </xdr:from>
        <xdr:to>
          <xdr:col>5</xdr:col>
          <xdr:colOff>581025</xdr:colOff>
          <xdr:row>7</xdr:row>
          <xdr:rowOff>400050</xdr:rowOff>
        </xdr:to>
        <xdr:sp macro="" textlink="">
          <xdr:nvSpPr>
            <xdr:cNvPr id="7169" name="Spinner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6</xdr:col>
      <xdr:colOff>0</xdr:colOff>
      <xdr:row>10</xdr:row>
      <xdr:rowOff>156881</xdr:rowOff>
    </xdr:from>
    <xdr:to>
      <xdr:col>15</xdr:col>
      <xdr:colOff>0</xdr:colOff>
      <xdr:row>40</xdr:row>
      <xdr:rowOff>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13</xdr:row>
      <xdr:rowOff>0</xdr:rowOff>
    </xdr:from>
    <xdr:to>
      <xdr:col>16</xdr:col>
      <xdr:colOff>0</xdr:colOff>
      <xdr:row>45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133350</xdr:colOff>
          <xdr:row>6</xdr:row>
          <xdr:rowOff>114300</xdr:rowOff>
        </xdr:from>
        <xdr:to>
          <xdr:col>6</xdr:col>
          <xdr:colOff>581025</xdr:colOff>
          <xdr:row>9</xdr:row>
          <xdr:rowOff>9525</xdr:rowOff>
        </xdr:to>
        <xdr:sp macro="" textlink="">
          <xdr:nvSpPr>
            <xdr:cNvPr id="8193" name="Spinner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156881</xdr:rowOff>
    </xdr:from>
    <xdr:to>
      <xdr:col>15</xdr:col>
      <xdr:colOff>0</xdr:colOff>
      <xdr:row>38</xdr:row>
      <xdr:rowOff>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4</xdr:row>
      <xdr:rowOff>85725</xdr:rowOff>
    </xdr:from>
    <xdr:to>
      <xdr:col>1</xdr:col>
      <xdr:colOff>552450</xdr:colOff>
      <xdr:row>9</xdr:row>
      <xdr:rowOff>114300</xdr:rowOff>
    </xdr:to>
    <xdr:cxnSp macro="">
      <xdr:nvCxnSpPr>
        <xdr:cNvPr id="15" name="Прямая со стрелкой 14"/>
        <xdr:cNvCxnSpPr/>
      </xdr:nvCxnSpPr>
      <xdr:spPr>
        <a:xfrm>
          <a:off x="1152525" y="85725"/>
          <a:ext cx="9525" cy="866775"/>
        </a:xfrm>
        <a:prstGeom prst="straightConnector1">
          <a:avLst/>
        </a:prstGeom>
        <a:ln>
          <a:headEnd type="oval" w="med" len="med"/>
          <a:tailEnd type="triangl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6</xdr:row>
      <xdr:rowOff>47625</xdr:rowOff>
    </xdr:from>
    <xdr:to>
      <xdr:col>2</xdr:col>
      <xdr:colOff>276225</xdr:colOff>
      <xdr:row>7</xdr:row>
      <xdr:rowOff>104775</xdr:rowOff>
    </xdr:to>
    <xdr:sp macro="" textlink="">
      <xdr:nvSpPr>
        <xdr:cNvPr id="16" name="TextBox 15"/>
        <xdr:cNvSpPr txBox="1"/>
      </xdr:nvSpPr>
      <xdr:spPr>
        <a:xfrm>
          <a:off x="819150" y="1190625"/>
          <a:ext cx="6762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n/N&lt;0,1</a:t>
          </a:r>
          <a:endParaRPr lang="ru-RU" sz="1100"/>
        </a:p>
      </xdr:txBody>
    </xdr:sp>
    <xdr:clientData/>
  </xdr:twoCellAnchor>
  <xdr:twoCellAnchor>
    <xdr:from>
      <xdr:col>1</xdr:col>
      <xdr:colOff>542925</xdr:colOff>
      <xdr:row>12</xdr:row>
      <xdr:rowOff>47625</xdr:rowOff>
    </xdr:from>
    <xdr:to>
      <xdr:col>1</xdr:col>
      <xdr:colOff>542925</xdr:colOff>
      <xdr:row>19</xdr:row>
      <xdr:rowOff>161925</xdr:rowOff>
    </xdr:to>
    <xdr:cxnSp macro="">
      <xdr:nvCxnSpPr>
        <xdr:cNvPr id="18" name="Прямая со стрелкой 17"/>
        <xdr:cNvCxnSpPr/>
      </xdr:nvCxnSpPr>
      <xdr:spPr>
        <a:xfrm>
          <a:off x="1152525" y="1581150"/>
          <a:ext cx="0" cy="1524000"/>
        </a:xfrm>
        <a:prstGeom prst="straightConnector1">
          <a:avLst/>
        </a:prstGeom>
        <a:ln>
          <a:headEnd type="oval" w="med" len="med"/>
          <a:tailEnd type="triangl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28575</xdr:colOff>
      <xdr:row>14</xdr:row>
      <xdr:rowOff>161925</xdr:rowOff>
    </xdr:from>
    <xdr:ext cx="942975" cy="436786"/>
    <xdr:sp macro="" textlink="">
      <xdr:nvSpPr>
        <xdr:cNvPr id="19" name="TextBox 18"/>
        <xdr:cNvSpPr txBox="1"/>
      </xdr:nvSpPr>
      <xdr:spPr>
        <a:xfrm>
          <a:off x="638175" y="2028825"/>
          <a:ext cx="942975" cy="4367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/>
            <a:t>n*p&gt;10</a:t>
          </a:r>
        </a:p>
        <a:p>
          <a:pPr algn="ctr"/>
          <a:r>
            <a:rPr lang="en-US" sz="1100"/>
            <a:t>0,1&lt;=p&lt;=0,9</a:t>
          </a:r>
          <a:endParaRPr lang="ru-RU" sz="1100"/>
        </a:p>
      </xdr:txBody>
    </xdr:sp>
    <xdr:clientData/>
  </xdr:oneCellAnchor>
  <xdr:twoCellAnchor>
    <xdr:from>
      <xdr:col>2</xdr:col>
      <xdr:colOff>771525</xdr:colOff>
      <xdr:row>11</xdr:row>
      <xdr:rowOff>0</xdr:rowOff>
    </xdr:from>
    <xdr:to>
      <xdr:col>4</xdr:col>
      <xdr:colOff>581025</xdr:colOff>
      <xdr:row>14</xdr:row>
      <xdr:rowOff>38100</xdr:rowOff>
    </xdr:to>
    <xdr:cxnSp macro="">
      <xdr:nvCxnSpPr>
        <xdr:cNvPr id="21" name="Прямая со стрелкой 20"/>
        <xdr:cNvCxnSpPr/>
      </xdr:nvCxnSpPr>
      <xdr:spPr>
        <a:xfrm>
          <a:off x="1990725" y="2095500"/>
          <a:ext cx="1371600" cy="733425"/>
        </a:xfrm>
        <a:prstGeom prst="straightConnector1">
          <a:avLst/>
        </a:prstGeom>
        <a:ln>
          <a:headEnd type="oval" w="med" len="med"/>
          <a:tailEnd type="triangl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428625</xdr:colOff>
      <xdr:row>9</xdr:row>
      <xdr:rowOff>104775</xdr:rowOff>
    </xdr:from>
    <xdr:to>
      <xdr:col>2</xdr:col>
      <xdr:colOff>666750</xdr:colOff>
      <xdr:row>11</xdr:row>
      <xdr:rowOff>266700</xdr:rowOff>
    </xdr:to>
    <xdr:sp macro="" textlink="">
      <xdr:nvSpPr>
        <xdr:cNvPr id="29" name="Овал 28"/>
        <xdr:cNvSpPr/>
      </xdr:nvSpPr>
      <xdr:spPr>
        <a:xfrm>
          <a:off x="428625" y="1819275"/>
          <a:ext cx="1457325" cy="5429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/>
            <a:t>B (n; p)</a:t>
          </a:r>
          <a:endParaRPr lang="ru-RU" sz="1600"/>
        </a:p>
      </xdr:txBody>
    </xdr:sp>
    <xdr:clientData/>
  </xdr:twoCellAnchor>
  <xdr:twoCellAnchor>
    <xdr:from>
      <xdr:col>0</xdr:col>
      <xdr:colOff>438150</xdr:colOff>
      <xdr:row>1</xdr:row>
      <xdr:rowOff>19050</xdr:rowOff>
    </xdr:from>
    <xdr:to>
      <xdr:col>2</xdr:col>
      <xdr:colOff>676275</xdr:colOff>
      <xdr:row>3</xdr:row>
      <xdr:rowOff>180975</xdr:rowOff>
    </xdr:to>
    <xdr:sp macro="" textlink="">
      <xdr:nvSpPr>
        <xdr:cNvPr id="30" name="Овал 29"/>
        <xdr:cNvSpPr/>
      </xdr:nvSpPr>
      <xdr:spPr>
        <a:xfrm>
          <a:off x="438150" y="209550"/>
          <a:ext cx="1457325" cy="5429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rIns="72000" rtlCol="0" anchor="ctr"/>
        <a:lstStyle/>
        <a:p>
          <a:pPr algn="ctr"/>
          <a:r>
            <a:rPr lang="en-GB" sz="1600"/>
            <a:t>H (n; D; N)</a:t>
          </a:r>
          <a:endParaRPr lang="ru-RU" sz="1600"/>
        </a:p>
      </xdr:txBody>
    </xdr:sp>
    <xdr:clientData/>
  </xdr:twoCellAnchor>
  <xdr:twoCellAnchor>
    <xdr:from>
      <xdr:col>0</xdr:col>
      <xdr:colOff>428625</xdr:colOff>
      <xdr:row>19</xdr:row>
      <xdr:rowOff>190500</xdr:rowOff>
    </xdr:from>
    <xdr:to>
      <xdr:col>2</xdr:col>
      <xdr:colOff>666750</xdr:colOff>
      <xdr:row>22</xdr:row>
      <xdr:rowOff>85725</xdr:rowOff>
    </xdr:to>
    <xdr:sp macro="" textlink="">
      <xdr:nvSpPr>
        <xdr:cNvPr id="31" name="Овал 30"/>
        <xdr:cNvSpPr/>
      </xdr:nvSpPr>
      <xdr:spPr>
        <a:xfrm>
          <a:off x="428625" y="4010025"/>
          <a:ext cx="1457325" cy="5429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/>
            <a:t>N (</a:t>
          </a:r>
          <a:r>
            <a:rPr lang="en-GB" sz="1600">
              <a:sym typeface="Symbol"/>
            </a:rPr>
            <a:t></a:t>
          </a:r>
          <a:r>
            <a:rPr lang="ru-RU" sz="1600">
              <a:sym typeface="Symbol"/>
            </a:rPr>
            <a:t>; </a:t>
          </a:r>
          <a:r>
            <a:rPr lang="en-GB" sz="1600">
              <a:sym typeface="Symbol"/>
            </a:rPr>
            <a:t></a:t>
          </a:r>
          <a:r>
            <a:rPr lang="en-GB" sz="1600"/>
            <a:t>)</a:t>
          </a:r>
          <a:endParaRPr lang="ru-RU" sz="1600"/>
        </a:p>
      </xdr:txBody>
    </xdr:sp>
    <xdr:clientData/>
  </xdr:twoCellAnchor>
  <xdr:twoCellAnchor>
    <xdr:from>
      <xdr:col>3</xdr:col>
      <xdr:colOff>466725</xdr:colOff>
      <xdr:row>14</xdr:row>
      <xdr:rowOff>104775</xdr:rowOff>
    </xdr:from>
    <xdr:to>
      <xdr:col>6</xdr:col>
      <xdr:colOff>95250</xdr:colOff>
      <xdr:row>17</xdr:row>
      <xdr:rowOff>0</xdr:rowOff>
    </xdr:to>
    <xdr:sp macro="" textlink="">
      <xdr:nvSpPr>
        <xdr:cNvPr id="32" name="Овал 31"/>
        <xdr:cNvSpPr/>
      </xdr:nvSpPr>
      <xdr:spPr>
        <a:xfrm>
          <a:off x="2638425" y="2895600"/>
          <a:ext cx="1457325" cy="5429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/>
            <a:t>Pois (</a:t>
          </a:r>
          <a:r>
            <a:rPr lang="el-GR" sz="1600"/>
            <a:t>λ)</a:t>
          </a:r>
          <a:endParaRPr lang="ru-RU" sz="1600"/>
        </a:p>
      </xdr:txBody>
    </xdr:sp>
    <xdr:clientData/>
  </xdr:twoCellAnchor>
  <xdr:twoCellAnchor>
    <xdr:from>
      <xdr:col>2</xdr:col>
      <xdr:colOff>714375</xdr:colOff>
      <xdr:row>17</xdr:row>
      <xdr:rowOff>123825</xdr:rowOff>
    </xdr:from>
    <xdr:to>
      <xdr:col>4</xdr:col>
      <xdr:colOff>552451</xdr:colOff>
      <xdr:row>20</xdr:row>
      <xdr:rowOff>142875</xdr:rowOff>
    </xdr:to>
    <xdr:cxnSp macro="">
      <xdr:nvCxnSpPr>
        <xdr:cNvPr id="34" name="Прямая со стрелкой 33"/>
        <xdr:cNvCxnSpPr/>
      </xdr:nvCxnSpPr>
      <xdr:spPr>
        <a:xfrm flipH="1">
          <a:off x="1933575" y="3562350"/>
          <a:ext cx="1400176" cy="666750"/>
        </a:xfrm>
        <a:prstGeom prst="straightConnector1">
          <a:avLst/>
        </a:prstGeom>
        <a:ln>
          <a:headEnd type="oval" w="med" len="med"/>
          <a:tailEnd type="triangl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161925</xdr:colOff>
      <xdr:row>18</xdr:row>
      <xdr:rowOff>133350</xdr:rowOff>
    </xdr:from>
    <xdr:to>
      <xdr:col>4</xdr:col>
      <xdr:colOff>95250</xdr:colOff>
      <xdr:row>19</xdr:row>
      <xdr:rowOff>190500</xdr:rowOff>
    </xdr:to>
    <xdr:sp macro="" textlink="">
      <xdr:nvSpPr>
        <xdr:cNvPr id="37" name="TextBox 36"/>
        <xdr:cNvSpPr txBox="1"/>
      </xdr:nvSpPr>
      <xdr:spPr>
        <a:xfrm>
          <a:off x="2333625" y="3762375"/>
          <a:ext cx="54292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100">
              <a:latin typeface="Calibri"/>
              <a:cs typeface="Calibri"/>
            </a:rPr>
            <a:t>λ</a:t>
          </a:r>
          <a:r>
            <a:rPr lang="en-US" sz="1100">
              <a:latin typeface="Calibri"/>
              <a:cs typeface="Calibri"/>
            </a:rPr>
            <a:t>&gt;=15</a:t>
          </a:r>
          <a:endParaRPr lang="ru-RU" sz="1100"/>
        </a:p>
      </xdr:txBody>
    </xdr:sp>
    <xdr:clientData/>
  </xdr:twoCellAnchor>
  <xdr:twoCellAnchor>
    <xdr:from>
      <xdr:col>3</xdr:col>
      <xdr:colOff>76200</xdr:colOff>
      <xdr:row>11</xdr:row>
      <xdr:rowOff>247650</xdr:rowOff>
    </xdr:from>
    <xdr:to>
      <xdr:col>5</xdr:col>
      <xdr:colOff>57150</xdr:colOff>
      <xdr:row>12</xdr:row>
      <xdr:rowOff>180975</xdr:rowOff>
    </xdr:to>
    <xdr:sp macro="" textlink="">
      <xdr:nvSpPr>
        <xdr:cNvPr id="38" name="TextBox 37"/>
        <xdr:cNvSpPr txBox="1"/>
      </xdr:nvSpPr>
      <xdr:spPr>
        <a:xfrm>
          <a:off x="2247900" y="2343150"/>
          <a:ext cx="12001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Calibri"/>
              <a:cs typeface="Calibri"/>
            </a:rPr>
            <a:t>p&lt;0,1 </a:t>
          </a:r>
          <a:r>
            <a:rPr lang="ru-RU" sz="1100">
              <a:latin typeface="Calibri"/>
              <a:cs typeface="Calibri"/>
            </a:rPr>
            <a:t>или</a:t>
          </a:r>
          <a:r>
            <a:rPr lang="ru-RU" sz="1100" baseline="0">
              <a:latin typeface="Calibri"/>
              <a:cs typeface="Calibri"/>
            </a:rPr>
            <a:t> </a:t>
          </a:r>
          <a:r>
            <a:rPr lang="en-US" sz="1100" baseline="0">
              <a:latin typeface="Calibri"/>
              <a:cs typeface="Calibri"/>
            </a:rPr>
            <a:t>q&lt;0,1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vzaimosvyaz-nekotoryh-raspredeleniy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xcel2.ru/articles/vzaimosvyaz-nekotoryh-raspredeleniy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ctrlProp" Target="../ctrlProps/ctrlProp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excel2.ru/articles/vzaimosvyaz-nekotoryh-raspredeleniy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ctrlProp" Target="../ctrlProps/ctrlProp3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excel2.ru/articles/vzaimosvyaz-nekotoryh-raspredeleniy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xcel2.ru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0"/>
  <sheetViews>
    <sheetView tabSelected="1" workbookViewId="0">
      <selection activeCell="B33" sqref="B33"/>
    </sheetView>
  </sheetViews>
  <sheetFormatPr defaultRowHeight="12.75" x14ac:dyDescent="0.2"/>
  <cols>
    <col min="1" max="1" width="10.85546875" style="4" customWidth="1"/>
    <col min="2" max="2" width="19.5703125" style="4" customWidth="1"/>
    <col min="3" max="3" width="15.7109375" style="4" customWidth="1"/>
    <col min="4" max="4" width="14.140625" style="4" customWidth="1"/>
    <col min="5" max="5" width="14.85546875" style="4" bestFit="1" customWidth="1"/>
    <col min="6" max="6" width="11.28515625" style="4" bestFit="1" customWidth="1"/>
    <col min="7" max="7" width="13.28515625" style="4" bestFit="1" customWidth="1"/>
    <col min="8" max="8" width="11.28515625" style="4" bestFit="1" customWidth="1"/>
    <col min="9" max="9" width="13.28515625" style="4" bestFit="1" customWidth="1"/>
    <col min="10" max="10" width="2.140625" style="4" customWidth="1"/>
    <col min="11" max="12" width="9.140625" style="4"/>
    <col min="13" max="13" width="10.42578125" style="4" customWidth="1"/>
    <col min="14" max="268" width="9.140625" style="4"/>
    <col min="269" max="269" width="10" style="4" customWidth="1"/>
    <col min="270" max="349" width="9.140625" style="4"/>
    <col min="350" max="350" width="8.5703125" style="4" customWidth="1"/>
    <col min="351" max="16384" width="9.140625" style="4"/>
  </cols>
  <sheetData>
    <row r="1" spans="1:20" ht="26.25" x14ac:dyDescent="0.2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.75" x14ac:dyDescent="0.25">
      <c r="A2" s="8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 x14ac:dyDescent="0.2">
      <c r="A3" s="1" t="s">
        <v>46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.75" x14ac:dyDescent="0.2">
      <c r="A4" s="56" t="s">
        <v>26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15.75" x14ac:dyDescent="0.25">
      <c r="B5" s="5"/>
      <c r="C5" s="5"/>
      <c r="D5" s="5"/>
      <c r="E5" s="5"/>
      <c r="F5" s="5"/>
      <c r="H5" s="5"/>
      <c r="I5" s="5"/>
      <c r="K5" s="5" t="str">
        <f>"Аппроксимация Гипергеометрического распределения H(n="&amp;B9&amp;"; D="&amp;B8&amp;"; N="&amp;B7&amp;") Биномиальным распределением B(n="&amp;B9&amp;"; p="&amp;FIXED(B11,2)&amp;"): n/N="&amp;FIXED(F7,2)</f>
        <v>Аппроксимация Гипергеометрического распределения H(n=10; D=7,5; N=30) Биномиальным распределением B(n=10; p=0,25): n/N=0,33</v>
      </c>
    </row>
    <row r="6" spans="1:20" x14ac:dyDescent="0.2">
      <c r="A6" s="10" t="s">
        <v>12</v>
      </c>
      <c r="B6" s="10" t="s">
        <v>11</v>
      </c>
      <c r="F6" s="10" t="s">
        <v>18</v>
      </c>
    </row>
    <row r="7" spans="1:20" x14ac:dyDescent="0.2">
      <c r="A7" s="9" t="s">
        <v>5</v>
      </c>
      <c r="B7" s="15">
        <f>10*F9</f>
        <v>30</v>
      </c>
      <c r="C7" s="23" t="s">
        <v>28</v>
      </c>
      <c r="F7" s="9">
        <f>B9/B7</f>
        <v>0.33333333333333331</v>
      </c>
    </row>
    <row r="8" spans="1:20" x14ac:dyDescent="0.2">
      <c r="A8" s="9" t="s">
        <v>6</v>
      </c>
      <c r="B8" s="15">
        <f>B7*B11</f>
        <v>7.5</v>
      </c>
      <c r="C8" s="23" t="s">
        <v>29</v>
      </c>
    </row>
    <row r="9" spans="1:20" x14ac:dyDescent="0.2">
      <c r="A9" s="9" t="s">
        <v>7</v>
      </c>
      <c r="B9" s="11">
        <v>10</v>
      </c>
      <c r="C9" s="23" t="s">
        <v>77</v>
      </c>
      <c r="F9" s="9">
        <v>3</v>
      </c>
    </row>
    <row r="10" spans="1:20" x14ac:dyDescent="0.2">
      <c r="A10" s="9" t="s">
        <v>15</v>
      </c>
      <c r="B10" s="9">
        <f>MIN(B9,B8)</f>
        <v>7.5</v>
      </c>
      <c r="C10" s="23"/>
    </row>
    <row r="11" spans="1:20" x14ac:dyDescent="0.2">
      <c r="A11" s="9" t="s">
        <v>22</v>
      </c>
      <c r="B11" s="18">
        <v>0.25</v>
      </c>
      <c r="C11" s="23" t="s">
        <v>27</v>
      </c>
    </row>
    <row r="13" spans="1:20" x14ac:dyDescent="0.2">
      <c r="B13" s="12" t="s">
        <v>16</v>
      </c>
      <c r="C13" s="12"/>
      <c r="D13" s="12" t="s">
        <v>17</v>
      </c>
      <c r="E13" s="12"/>
      <c r="F13" s="20" t="s">
        <v>25</v>
      </c>
      <c r="G13" s="21"/>
      <c r="H13" s="21"/>
      <c r="I13" s="21"/>
    </row>
    <row r="14" spans="1:20" ht="38.25" x14ac:dyDescent="0.2">
      <c r="B14" s="17" t="s">
        <v>16</v>
      </c>
      <c r="C14" s="17" t="s">
        <v>19</v>
      </c>
      <c r="D14" s="17" t="s">
        <v>17</v>
      </c>
      <c r="E14" s="17" t="s">
        <v>20</v>
      </c>
      <c r="F14" s="14" t="s">
        <v>24</v>
      </c>
      <c r="G14" s="14" t="s">
        <v>23</v>
      </c>
      <c r="H14" s="14" t="s">
        <v>24</v>
      </c>
      <c r="I14" s="14" t="s">
        <v>23</v>
      </c>
    </row>
    <row r="15" spans="1:20" x14ac:dyDescent="0.2">
      <c r="A15" s="10" t="s">
        <v>8</v>
      </c>
      <c r="B15" s="10" t="s">
        <v>9</v>
      </c>
      <c r="C15" s="10" t="s">
        <v>10</v>
      </c>
      <c r="D15" s="10" t="s">
        <v>9</v>
      </c>
      <c r="E15" s="10" t="s">
        <v>10</v>
      </c>
      <c r="F15" s="13" t="s">
        <v>13</v>
      </c>
      <c r="G15" s="19"/>
      <c r="H15" s="13" t="s">
        <v>14</v>
      </c>
      <c r="I15" s="19"/>
    </row>
    <row r="16" spans="1:20" x14ac:dyDescent="0.2">
      <c r="A16" s="9">
        <v>0</v>
      </c>
      <c r="B16" s="9">
        <f>_xlfn.HYPGEOM.DIST($A16,$B$9,$B$8,$B$7,TRUE)</f>
        <v>3.8078396699086338E-2</v>
      </c>
      <c r="C16" s="9">
        <f>_xlfn.HYPGEOM.DIST($A16,$B$9,$B$8,$B$7,FALSE)</f>
        <v>3.8078396699086338E-2</v>
      </c>
      <c r="D16" s="9">
        <f>_xlfn.BINOM.DIST($A16,$B$9,$B$8/$B$7,1)</f>
        <v>5.6313514709472684E-2</v>
      </c>
      <c r="E16" s="9">
        <f>_xlfn.BINOM.DIST($A16,$B$9,$B$8/$B$7,FALSE)</f>
        <v>5.6313514709472684E-2</v>
      </c>
      <c r="F16" s="9">
        <f>B16-D16</f>
        <v>-1.8235118010386346E-2</v>
      </c>
      <c r="G16" s="22">
        <f>F16/E16</f>
        <v>-0.3238142407637532</v>
      </c>
      <c r="H16" s="9">
        <f>C16-E16</f>
        <v>-1.8235118010386346E-2</v>
      </c>
      <c r="I16" s="22">
        <f>H16/E16</f>
        <v>-0.3238142407637532</v>
      </c>
      <c r="Q16" s="4" t="s">
        <v>21</v>
      </c>
    </row>
    <row r="17" spans="1:9" x14ac:dyDescent="0.2">
      <c r="A17" s="9">
        <f t="shared" ref="A17:A26" si="0">A16+1</f>
        <v>1</v>
      </c>
      <c r="B17" s="9">
        <f t="shared" ref="B17:B26" si="1">_xlfn.HYPGEOM.DIST($A17,$B$9,$B$8,$B$7,TRUE)</f>
        <v>0.22847038019451793</v>
      </c>
      <c r="C17" s="9">
        <f t="shared" ref="C17:C26" si="2">_xlfn.HYPGEOM.DIST($A17,$B$9,$B$8,$B$7,FALSE)</f>
        <v>0.19039198349543163</v>
      </c>
      <c r="D17" s="9">
        <f t="shared" ref="D17:D26" si="3">_xlfn.BINOM.DIST($A17,$B$9,$B$8/$B$7,1)</f>
        <v>0.2440252304077149</v>
      </c>
      <c r="E17" s="9">
        <f t="shared" ref="E17:E26" si="4">_xlfn.BINOM.DIST($A17,$B$9,$B$8/$B$7,FALSE)</f>
        <v>0.18771171569824219</v>
      </c>
      <c r="F17" s="9">
        <f t="shared" ref="F17:F26" si="5">B17-D17</f>
        <v>-1.5554850213196969E-2</v>
      </c>
      <c r="G17" s="22">
        <f t="shared" ref="G17:G26" si="6">F17/E17</f>
        <v>-8.2865633374756012E-2</v>
      </c>
      <c r="H17" s="9">
        <f t="shared" ref="H17:H26" si="7">C17-E17</f>
        <v>2.6802677971894395E-3</v>
      </c>
      <c r="I17" s="22">
        <f t="shared" ref="I17:I26" si="8">H17/E17</f>
        <v>1.4278638854370338E-2</v>
      </c>
    </row>
    <row r="18" spans="1:9" x14ac:dyDescent="0.2">
      <c r="A18" s="9">
        <f t="shared" si="0"/>
        <v>2</v>
      </c>
      <c r="B18" s="9">
        <f t="shared" si="1"/>
        <v>0.57117595048629533</v>
      </c>
      <c r="C18" s="9">
        <f t="shared" si="2"/>
        <v>0.34270557029177717</v>
      </c>
      <c r="D18" s="9">
        <f t="shared" si="3"/>
        <v>0.52559280395507801</v>
      </c>
      <c r="E18" s="9">
        <f t="shared" si="4"/>
        <v>0.28156757354736339</v>
      </c>
      <c r="F18" s="9">
        <f t="shared" si="5"/>
        <v>4.5583146531217311E-2</v>
      </c>
      <c r="G18" s="22">
        <f t="shared" si="6"/>
        <v>0.16189061104207592</v>
      </c>
      <c r="H18" s="9">
        <f t="shared" si="7"/>
        <v>6.1137996744413781E-2</v>
      </c>
      <c r="I18" s="22">
        <f t="shared" si="8"/>
        <v>0.2171343666252448</v>
      </c>
    </row>
    <row r="19" spans="1:9" x14ac:dyDescent="0.2">
      <c r="A19" s="9">
        <f t="shared" si="0"/>
        <v>3</v>
      </c>
      <c r="B19" s="9">
        <f t="shared" si="1"/>
        <v>0.85676392572944304</v>
      </c>
      <c r="C19" s="9">
        <f t="shared" si="2"/>
        <v>0.28558797524314783</v>
      </c>
      <c r="D19" s="9">
        <f t="shared" si="3"/>
        <v>0.77587509155273438</v>
      </c>
      <c r="E19" s="9">
        <f t="shared" si="4"/>
        <v>0.25028228759765631</v>
      </c>
      <c r="F19" s="9">
        <f t="shared" si="5"/>
        <v>8.0888834176708668E-2</v>
      </c>
      <c r="G19" s="22">
        <f t="shared" si="6"/>
        <v>0.32319040613350269</v>
      </c>
      <c r="H19" s="9">
        <f t="shared" si="7"/>
        <v>3.5305687645491524E-2</v>
      </c>
      <c r="I19" s="22">
        <f t="shared" si="8"/>
        <v>0.14106346871116793</v>
      </c>
    </row>
    <row r="20" spans="1:9" x14ac:dyDescent="0.2">
      <c r="A20" s="9">
        <f t="shared" si="0"/>
        <v>4</v>
      </c>
      <c r="B20" s="9">
        <f t="shared" si="1"/>
        <v>0.97435897435897434</v>
      </c>
      <c r="C20" s="9">
        <f t="shared" si="2"/>
        <v>0.11759504862953135</v>
      </c>
      <c r="D20" s="9">
        <f t="shared" si="3"/>
        <v>0.92187309265136719</v>
      </c>
      <c r="E20" s="9">
        <f t="shared" si="4"/>
        <v>0.14599800109863281</v>
      </c>
      <c r="F20" s="9">
        <f t="shared" si="5"/>
        <v>5.2485881707607152E-2</v>
      </c>
      <c r="G20" s="22">
        <f t="shared" si="6"/>
        <v>0.35949726237792068</v>
      </c>
      <c r="H20" s="9">
        <f t="shared" si="7"/>
        <v>-2.8402952469101461E-2</v>
      </c>
      <c r="I20" s="22">
        <f t="shared" si="8"/>
        <v>-0.19454343385094083</v>
      </c>
    </row>
    <row r="21" spans="1:9" x14ac:dyDescent="0.2">
      <c r="A21" s="9">
        <f t="shared" si="0"/>
        <v>5</v>
      </c>
      <c r="B21" s="9">
        <f t="shared" si="1"/>
        <v>0.9978779840848806</v>
      </c>
      <c r="C21" s="9">
        <f t="shared" si="2"/>
        <v>2.3519009725906263E-2</v>
      </c>
      <c r="D21" s="9">
        <f t="shared" si="3"/>
        <v>0.98027229309082031</v>
      </c>
      <c r="E21" s="9">
        <f t="shared" si="4"/>
        <v>5.8399200439453146E-2</v>
      </c>
      <c r="F21" s="9">
        <f t="shared" si="5"/>
        <v>1.7605690994060286E-2</v>
      </c>
      <c r="G21" s="22">
        <f t="shared" si="6"/>
        <v>0.30147143901933099</v>
      </c>
      <c r="H21" s="9">
        <f t="shared" si="7"/>
        <v>-3.488019071354688E-2</v>
      </c>
      <c r="I21" s="22">
        <f t="shared" si="8"/>
        <v>-0.59727171692547065</v>
      </c>
    </row>
    <row r="22" spans="1:9" x14ac:dyDescent="0.2">
      <c r="A22" s="9">
        <f t="shared" si="0"/>
        <v>6</v>
      </c>
      <c r="B22" s="9">
        <f t="shared" si="1"/>
        <v>0.99994105511346887</v>
      </c>
      <c r="C22" s="9">
        <f t="shared" si="2"/>
        <v>2.0630710285882733E-3</v>
      </c>
      <c r="D22" s="9">
        <f t="shared" si="3"/>
        <v>0.99649429321289063</v>
      </c>
      <c r="E22" s="9">
        <f t="shared" si="4"/>
        <v>1.6222000122070326E-2</v>
      </c>
      <c r="F22" s="9">
        <f t="shared" si="5"/>
        <v>3.4467619005782435E-3</v>
      </c>
      <c r="G22" s="22">
        <f t="shared" si="6"/>
        <v>0.21247453301944322</v>
      </c>
      <c r="H22" s="9">
        <f t="shared" si="7"/>
        <v>-1.4158929093482053E-2</v>
      </c>
      <c r="I22" s="22">
        <f t="shared" si="8"/>
        <v>-0.87282264745014837</v>
      </c>
    </row>
    <row r="23" spans="1:9" x14ac:dyDescent="0.2">
      <c r="A23" s="9">
        <f t="shared" si="0"/>
        <v>7</v>
      </c>
      <c r="B23" s="9">
        <f t="shared" si="1"/>
        <v>1</v>
      </c>
      <c r="C23" s="9">
        <f t="shared" si="2"/>
        <v>5.8944886531093507E-5</v>
      </c>
      <c r="D23" s="9">
        <f t="shared" si="3"/>
        <v>0.99958419799804688</v>
      </c>
      <c r="E23" s="9">
        <f t="shared" si="4"/>
        <v>3.0899047851562543E-3</v>
      </c>
      <c r="F23" s="9">
        <f t="shared" si="5"/>
        <v>4.15802001953125E-4</v>
      </c>
      <c r="G23" s="22">
        <f t="shared" si="6"/>
        <v>0.13456790123456772</v>
      </c>
      <c r="H23" s="9">
        <f t="shared" si="7"/>
        <v>-3.030959898625161E-3</v>
      </c>
      <c r="I23" s="22">
        <f t="shared" si="8"/>
        <v>-0.9809233971175223</v>
      </c>
    </row>
    <row r="24" spans="1:9" x14ac:dyDescent="0.2">
      <c r="A24" s="9">
        <f t="shared" si="0"/>
        <v>8</v>
      </c>
      <c r="B24" s="9">
        <f t="shared" si="1"/>
        <v>1</v>
      </c>
      <c r="C24" s="9">
        <f t="shared" si="2"/>
        <v>0</v>
      </c>
      <c r="D24" s="9">
        <f t="shared" si="3"/>
        <v>0.99997043609619141</v>
      </c>
      <c r="E24" s="9">
        <f t="shared" si="4"/>
        <v>3.862380981445312E-4</v>
      </c>
      <c r="F24" s="9">
        <f t="shared" si="5"/>
        <v>2.956390380859375E-5</v>
      </c>
      <c r="G24" s="22">
        <f t="shared" si="6"/>
        <v>7.6543209876543214E-2</v>
      </c>
      <c r="H24" s="9">
        <f t="shared" si="7"/>
        <v>-3.862380981445312E-4</v>
      </c>
      <c r="I24" s="22">
        <f t="shared" si="8"/>
        <v>-1</v>
      </c>
    </row>
    <row r="25" spans="1:9" x14ac:dyDescent="0.2">
      <c r="A25" s="9">
        <f t="shared" si="0"/>
        <v>9</v>
      </c>
      <c r="B25" s="9">
        <f t="shared" si="1"/>
        <v>1</v>
      </c>
      <c r="C25" s="9">
        <f t="shared" si="2"/>
        <v>0</v>
      </c>
      <c r="D25" s="9">
        <f t="shared" si="3"/>
        <v>0.99999904632568359</v>
      </c>
      <c r="E25" s="9">
        <f t="shared" si="4"/>
        <v>2.861022949218752E-5</v>
      </c>
      <c r="F25" s="9">
        <f t="shared" si="5"/>
        <v>9.5367431640625E-7</v>
      </c>
      <c r="G25" s="22">
        <f t="shared" si="6"/>
        <v>3.3333333333333312E-2</v>
      </c>
      <c r="H25" s="9">
        <f t="shared" si="7"/>
        <v>-2.861022949218752E-5</v>
      </c>
      <c r="I25" s="22">
        <f t="shared" si="8"/>
        <v>-1</v>
      </c>
    </row>
    <row r="26" spans="1:9" x14ac:dyDescent="0.2">
      <c r="A26" s="9">
        <f t="shared" si="0"/>
        <v>10</v>
      </c>
      <c r="B26" s="9">
        <f t="shared" si="1"/>
        <v>1</v>
      </c>
      <c r="C26" s="9">
        <f t="shared" si="2"/>
        <v>0</v>
      </c>
      <c r="D26" s="9">
        <f t="shared" si="3"/>
        <v>1</v>
      </c>
      <c r="E26" s="9">
        <f t="shared" si="4"/>
        <v>9.5367431640625E-7</v>
      </c>
      <c r="F26" s="9">
        <f t="shared" si="5"/>
        <v>0</v>
      </c>
      <c r="G26" s="22">
        <f t="shared" si="6"/>
        <v>0</v>
      </c>
      <c r="H26" s="9">
        <f t="shared" si="7"/>
        <v>-9.5367431640625E-7</v>
      </c>
      <c r="I26" s="22">
        <f t="shared" si="8"/>
        <v>-1</v>
      </c>
    </row>
    <row r="30" spans="1:9" x14ac:dyDescent="0.2">
      <c r="B30" s="4" t="s">
        <v>78</v>
      </c>
    </row>
  </sheetData>
  <hyperlinks>
    <hyperlink ref="A1:E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6" name="Spinner 1">
              <controlPr defaultSize="0" autoPict="0">
                <anchor moveWithCells="1" sizeWithCells="1">
                  <from>
                    <xdr:col>6</xdr:col>
                    <xdr:colOff>190500</xdr:colOff>
                    <xdr:row>5</xdr:row>
                    <xdr:rowOff>19050</xdr:rowOff>
                  </from>
                  <to>
                    <xdr:col>6</xdr:col>
                    <xdr:colOff>571500</xdr:colOff>
                    <xdr:row>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6"/>
  <sheetViews>
    <sheetView zoomScaleNormal="100" workbookViewId="0">
      <selection activeCell="A2" sqref="A2"/>
    </sheetView>
  </sheetViews>
  <sheetFormatPr defaultRowHeight="12.75" x14ac:dyDescent="0.2"/>
  <cols>
    <col min="1" max="1" width="10.85546875" style="4" customWidth="1"/>
    <col min="2" max="2" width="17.85546875" style="4" customWidth="1"/>
    <col min="3" max="3" width="24.140625" style="4" customWidth="1"/>
    <col min="4" max="4" width="20.7109375" style="4" customWidth="1"/>
    <col min="5" max="5" width="14.85546875" style="4" bestFit="1" customWidth="1"/>
    <col min="6" max="6" width="10.28515625" style="4" customWidth="1"/>
    <col min="7" max="9" width="10.85546875" style="4" customWidth="1"/>
    <col min="10" max="10" width="12" style="4" bestFit="1" customWidth="1"/>
    <col min="11" max="12" width="9.140625" style="4"/>
    <col min="13" max="13" width="10.42578125" style="4" customWidth="1"/>
    <col min="14" max="15" width="9.140625" style="4"/>
    <col min="16" max="16" width="2.28515625" style="4" customWidth="1"/>
    <col min="17" max="17" width="14.42578125" style="4" customWidth="1"/>
    <col min="18" max="18" width="16.85546875" style="4" customWidth="1"/>
    <col min="19" max="20" width="14.42578125" style="4" customWidth="1"/>
    <col min="21" max="268" width="9.140625" style="4"/>
    <col min="269" max="269" width="10" style="4" customWidth="1"/>
    <col min="270" max="349" width="9.140625" style="4"/>
    <col min="350" max="350" width="8.5703125" style="4" customWidth="1"/>
    <col min="351" max="16384" width="9.140625" style="4"/>
  </cols>
  <sheetData>
    <row r="1" spans="1:20" ht="26.25" x14ac:dyDescent="0.2">
      <c r="A1" s="3" t="s">
        <v>1</v>
      </c>
      <c r="B1" s="3"/>
      <c r="C1" s="3"/>
      <c r="D1" s="3"/>
      <c r="E1" s="3"/>
      <c r="F1" s="3"/>
      <c r="G1" s="3"/>
      <c r="H1" s="3"/>
      <c r="I1" s="3"/>
    </row>
    <row r="2" spans="1:20" ht="15.75" x14ac:dyDescent="0.25">
      <c r="A2" s="8" t="s">
        <v>0</v>
      </c>
      <c r="B2" s="2"/>
      <c r="C2" s="2"/>
      <c r="D2" s="2"/>
      <c r="E2" s="2"/>
      <c r="F2" s="2"/>
      <c r="G2" s="2"/>
      <c r="H2" s="2"/>
      <c r="I2" s="2"/>
    </row>
    <row r="3" spans="1:20" ht="18.75" x14ac:dyDescent="0.2">
      <c r="A3" s="1" t="str">
        <f>'Гипергеом-Биномин'!A3</f>
        <v>Взаимосвязь некоторых распределений друг с другом в MS EXCEL</v>
      </c>
      <c r="B3" s="1"/>
      <c r="C3" s="1"/>
      <c r="D3" s="1"/>
      <c r="E3" s="1"/>
      <c r="F3" s="1"/>
      <c r="G3" s="1"/>
      <c r="H3" s="1"/>
      <c r="I3" s="1"/>
    </row>
    <row r="4" spans="1:20" ht="18.75" x14ac:dyDescent="0.2">
      <c r="A4" s="57" t="s">
        <v>45</v>
      </c>
      <c r="B4" s="16"/>
      <c r="C4" s="16"/>
      <c r="D4" s="16"/>
      <c r="E4" s="16"/>
      <c r="F4" s="16"/>
      <c r="G4" s="16"/>
      <c r="H4" s="16"/>
      <c r="I4" s="16"/>
    </row>
    <row r="5" spans="1:20" ht="15.75" x14ac:dyDescent="0.25">
      <c r="B5" s="5"/>
      <c r="C5" s="5"/>
      <c r="E5" s="5"/>
      <c r="F5" s="5"/>
      <c r="H5" s="5"/>
      <c r="I5" s="5"/>
    </row>
    <row r="6" spans="1:20" x14ac:dyDescent="0.2">
      <c r="A6" s="10" t="s">
        <v>12</v>
      </c>
      <c r="B6" s="10" t="s">
        <v>11</v>
      </c>
      <c r="C6" s="10" t="s">
        <v>31</v>
      </c>
      <c r="F6" s="10" t="s">
        <v>44</v>
      </c>
    </row>
    <row r="7" spans="1:20" x14ac:dyDescent="0.2">
      <c r="A7" s="9" t="s">
        <v>7</v>
      </c>
      <c r="B7" s="25">
        <f>ROUND(1000/E7,0)</f>
        <v>1000</v>
      </c>
      <c r="C7" s="14" t="s">
        <v>32</v>
      </c>
      <c r="E7" s="4">
        <v>1</v>
      </c>
      <c r="F7" s="36"/>
    </row>
    <row r="8" spans="1:20" ht="45" x14ac:dyDescent="0.2">
      <c r="A8" s="9" t="s">
        <v>33</v>
      </c>
      <c r="B8" s="37">
        <f>B9/B7</f>
        <v>0.05</v>
      </c>
      <c r="C8" s="14" t="str">
        <f>"вероятность поступления 1 звонка в течение периода наблюдения (за "&amp;ROUND(3600/B7,1)&amp;"сек.)"</f>
        <v>вероятность поступления 1 звонка в течение периода наблюдения (за 3,6сек.)</v>
      </c>
      <c r="D8" s="26" t="s">
        <v>34</v>
      </c>
      <c r="F8" s="35"/>
    </row>
    <row r="9" spans="1:20" ht="67.5" x14ac:dyDescent="0.2">
      <c r="A9" s="9" t="s">
        <v>43</v>
      </c>
      <c r="B9" s="11">
        <v>50</v>
      </c>
      <c r="C9" s="14" t="s">
        <v>42</v>
      </c>
      <c r="D9" s="34" t="s">
        <v>41</v>
      </c>
    </row>
    <row r="10" spans="1:20" x14ac:dyDescent="0.2">
      <c r="G10" s="4" t="str">
        <f>"Аппроксимация Биномиального распределения B(n="&amp;B7&amp;", p="&amp;FIXED(B8,3)&amp;") распределением Пуассона (лямбда="&amp;B9&amp;")"</f>
        <v>Аппроксимация Биномиального распределения B(n=1000, p=0,050) распределением Пуассона (лямбда=50)</v>
      </c>
      <c r="Q10" s="31" t="s">
        <v>25</v>
      </c>
      <c r="R10" s="31"/>
      <c r="S10" s="31"/>
      <c r="T10" s="31"/>
    </row>
    <row r="11" spans="1:20" x14ac:dyDescent="0.2">
      <c r="B11" s="12" t="s">
        <v>37</v>
      </c>
      <c r="C11" s="12"/>
      <c r="D11" s="12" t="s">
        <v>40</v>
      </c>
      <c r="E11" s="12"/>
    </row>
    <row r="12" spans="1:20" ht="38.25" x14ac:dyDescent="0.2">
      <c r="A12" s="4">
        <v>2</v>
      </c>
      <c r="B12" s="17" t="str">
        <f>B11</f>
        <v>Биномиальное распределение (n;p)</v>
      </c>
      <c r="C12" s="17" t="s">
        <v>20</v>
      </c>
      <c r="D12" s="17" t="str">
        <f>D11</f>
        <v>Распределение Пуассона (лямбда)</v>
      </c>
      <c r="E12" s="17" t="s">
        <v>39</v>
      </c>
      <c r="Q12" s="14" t="s">
        <v>24</v>
      </c>
      <c r="R12" s="14" t="s">
        <v>23</v>
      </c>
      <c r="S12" s="14" t="s">
        <v>24</v>
      </c>
      <c r="T12" s="14" t="s">
        <v>23</v>
      </c>
    </row>
    <row r="13" spans="1:20" x14ac:dyDescent="0.2">
      <c r="A13" s="10" t="s">
        <v>8</v>
      </c>
      <c r="B13" s="10" t="s">
        <v>9</v>
      </c>
      <c r="C13" s="10" t="s">
        <v>10</v>
      </c>
      <c r="D13" s="10" t="s">
        <v>9</v>
      </c>
      <c r="E13" s="10" t="s">
        <v>10</v>
      </c>
      <c r="Q13" s="10" t="s">
        <v>14</v>
      </c>
      <c r="R13" s="10"/>
      <c r="S13" s="10" t="s">
        <v>13</v>
      </c>
      <c r="T13" s="10"/>
    </row>
    <row r="14" spans="1:20" x14ac:dyDescent="0.2">
      <c r="A14" s="9">
        <v>35</v>
      </c>
      <c r="B14" s="9">
        <f t="shared" ref="B14:B24" si="0">_xlfn.BINOM.DIST($A14,$B$7,$B$8,TRUE)</f>
        <v>1.4219957911606879E-2</v>
      </c>
      <c r="C14" s="9">
        <f t="shared" ref="C14:C24" si="1">_xlfn.BINOM.DIST($A14,$B$7,$B$8,FALSE)</f>
        <v>4.9154965369295582E-3</v>
      </c>
      <c r="D14" s="9">
        <f t="shared" ref="D14:D24" si="2">_xlfn.POISSON.DIST(A14,$B$9,TRUE)</f>
        <v>1.6213880024966289E-2</v>
      </c>
      <c r="E14" s="9">
        <f t="shared" ref="E14:E24" si="3">_xlfn.POISSON.DIST(A14,$B$9,FALSE)</f>
        <v>5.4324208606319497E-3</v>
      </c>
      <c r="Q14" s="4">
        <f t="shared" ref="Q14:Q24" si="4">E14-C14</f>
        <v>5.1692432370239148E-4</v>
      </c>
      <c r="R14" s="32">
        <f t="shared" ref="R14:R24" si="5">Q14/C14</f>
        <v>0.1051621783921113</v>
      </c>
      <c r="S14" s="4">
        <f t="shared" ref="S14:S24" si="6">B14-D14</f>
        <v>-1.9939221133594108E-3</v>
      </c>
      <c r="T14" s="32">
        <f t="shared" ref="T14:T24" si="7">S14/D14</f>
        <v>-0.12297624691246946</v>
      </c>
    </row>
    <row r="15" spans="1:20" x14ac:dyDescent="0.2">
      <c r="A15" s="9">
        <f>A14+$A$12</f>
        <v>37</v>
      </c>
      <c r="B15" s="9">
        <f t="shared" si="0"/>
        <v>3.0664390047928383E-2</v>
      </c>
      <c r="C15" s="9">
        <f t="shared" si="1"/>
        <v>9.5095576361210968E-3</v>
      </c>
      <c r="D15" s="9">
        <f t="shared" si="2"/>
        <v>3.3954894096849875E-2</v>
      </c>
      <c r="E15" s="9">
        <f t="shared" si="3"/>
        <v>1.0195985098783692E-2</v>
      </c>
      <c r="Q15" s="4">
        <f t="shared" si="4"/>
        <v>6.8642746266259561E-4</v>
      </c>
      <c r="R15" s="32">
        <f t="shared" si="5"/>
        <v>7.2182901553198439E-2</v>
      </c>
      <c r="S15" s="4">
        <f t="shared" si="6"/>
        <v>-3.2905040489214915E-3</v>
      </c>
      <c r="T15" s="32">
        <f t="shared" si="7"/>
        <v>-9.6908093411687712E-2</v>
      </c>
    </row>
    <row r="16" spans="1:20" x14ac:dyDescent="0.2">
      <c r="A16" s="9">
        <f t="shared" ref="A16:A27" si="8">A15+$A$12</f>
        <v>39</v>
      </c>
      <c r="B16" s="9">
        <f t="shared" si="0"/>
        <v>5.9814879051902421E-2</v>
      </c>
      <c r="C16" s="9">
        <f t="shared" si="1"/>
        <v>1.6466688444993507E-2</v>
      </c>
      <c r="D16" s="9">
        <f t="shared" si="2"/>
        <v>6.4570368921132992E-2</v>
      </c>
      <c r="E16" s="9">
        <f t="shared" si="3"/>
        <v>1.7199704957462397E-2</v>
      </c>
      <c r="Q16" s="4">
        <f t="shared" si="4"/>
        <v>7.3301651246888977E-4</v>
      </c>
      <c r="R16" s="32">
        <f t="shared" si="5"/>
        <v>4.4515113947622809E-2</v>
      </c>
      <c r="S16" s="4">
        <f t="shared" si="6"/>
        <v>-4.7554898692305711E-3</v>
      </c>
      <c r="T16" s="32">
        <f t="shared" si="7"/>
        <v>-7.3648175605733057E-2</v>
      </c>
    </row>
    <row r="17" spans="1:20" x14ac:dyDescent="0.2">
      <c r="A17" s="9">
        <f t="shared" si="8"/>
        <v>41</v>
      </c>
      <c r="B17" s="9">
        <f t="shared" si="0"/>
        <v>0.10629617073627425</v>
      </c>
      <c r="C17" s="9">
        <f t="shared" si="1"/>
        <v>2.5659597479584472E-2</v>
      </c>
      <c r="D17" s="9">
        <f t="shared" si="2"/>
        <v>0.11228906255311706</v>
      </c>
      <c r="E17" s="9">
        <f t="shared" si="3"/>
        <v>2.6219062435156044E-2</v>
      </c>
      <c r="Q17" s="4">
        <f t="shared" si="4"/>
        <v>5.5946495557157236E-4</v>
      </c>
      <c r="R17" s="32">
        <f t="shared" si="5"/>
        <v>2.1803341070205762E-2</v>
      </c>
      <c r="S17" s="4">
        <f t="shared" si="6"/>
        <v>-5.9928918168428158E-3</v>
      </c>
      <c r="T17" s="32">
        <f t="shared" si="7"/>
        <v>-5.3370218617756711E-2</v>
      </c>
    </row>
    <row r="18" spans="1:20" x14ac:dyDescent="0.2">
      <c r="A18" s="9">
        <f t="shared" si="8"/>
        <v>43</v>
      </c>
      <c r="B18" s="9">
        <f t="shared" si="0"/>
        <v>0.17329108813945962</v>
      </c>
      <c r="C18" s="9">
        <f t="shared" si="1"/>
        <v>3.6158383590001328E-2</v>
      </c>
      <c r="D18" s="9">
        <f t="shared" si="2"/>
        <v>0.17979661533466512</v>
      </c>
      <c r="E18" s="9">
        <f t="shared" si="3"/>
        <v>3.6294383215886024E-2</v>
      </c>
      <c r="Q18" s="4">
        <f t="shared" si="4"/>
        <v>1.35999625884696E-4</v>
      </c>
      <c r="R18" s="32">
        <f t="shared" si="5"/>
        <v>3.7612197333484563E-3</v>
      </c>
      <c r="S18" s="4">
        <f t="shared" si="6"/>
        <v>-6.5055271952055016E-3</v>
      </c>
      <c r="T18" s="32">
        <f t="shared" si="7"/>
        <v>-3.6182701120910502E-2</v>
      </c>
    </row>
    <row r="19" spans="1:20" x14ac:dyDescent="0.2">
      <c r="A19" s="9">
        <f t="shared" si="8"/>
        <v>45</v>
      </c>
      <c r="B19" s="9">
        <f t="shared" si="0"/>
        <v>0.26096431749141052</v>
      </c>
      <c r="C19" s="9">
        <f t="shared" si="1"/>
        <v>4.628139550550308E-2</v>
      </c>
      <c r="D19" s="9">
        <f t="shared" si="2"/>
        <v>0.2668664740596442</v>
      </c>
      <c r="E19" s="9">
        <f t="shared" si="3"/>
        <v>4.5826241434199534E-2</v>
      </c>
      <c r="Q19" s="4">
        <f t="shared" si="4"/>
        <v>-4.5515407130354568E-4</v>
      </c>
      <c r="R19" s="32">
        <f t="shared" si="5"/>
        <v>-9.8344932414457052E-3</v>
      </c>
      <c r="S19" s="4">
        <f t="shared" si="6"/>
        <v>-5.9021565682336741E-3</v>
      </c>
      <c r="T19" s="32">
        <f t="shared" si="7"/>
        <v>-2.2116515718323435E-2</v>
      </c>
    </row>
    <row r="20" spans="1:20" x14ac:dyDescent="0.2">
      <c r="A20" s="9">
        <f t="shared" si="8"/>
        <v>47</v>
      </c>
      <c r="B20" s="9">
        <f t="shared" si="0"/>
        <v>0.36556001516441811</v>
      </c>
      <c r="C20" s="9">
        <f t="shared" si="1"/>
        <v>5.4025065284271388E-2</v>
      </c>
      <c r="D20" s="9">
        <f t="shared" si="2"/>
        <v>0.36966817200407887</v>
      </c>
      <c r="E20" s="9">
        <f t="shared" si="3"/>
        <v>5.2990565950739511E-2</v>
      </c>
      <c r="Q20" s="4">
        <f t="shared" si="4"/>
        <v>-1.034499333531877E-3</v>
      </c>
      <c r="R20" s="32">
        <f t="shared" si="5"/>
        <v>-1.9148506865998297E-2</v>
      </c>
      <c r="S20" s="4">
        <f t="shared" si="6"/>
        <v>-4.1081568396607593E-3</v>
      </c>
      <c r="T20" s="32">
        <f t="shared" si="7"/>
        <v>-1.1113093175940045E-2</v>
      </c>
    </row>
    <row r="21" spans="1:20" x14ac:dyDescent="0.2">
      <c r="A21" s="9">
        <f t="shared" si="8"/>
        <v>49</v>
      </c>
      <c r="B21" s="9">
        <f t="shared" si="0"/>
        <v>0.47974105708731629</v>
      </c>
      <c r="C21" s="9">
        <f t="shared" si="1"/>
        <v>5.7727218221242653E-2</v>
      </c>
      <c r="D21" s="9">
        <f t="shared" si="2"/>
        <v>0.48119168452795669</v>
      </c>
      <c r="E21" s="9">
        <f t="shared" si="3"/>
        <v>5.632500632519083E-2</v>
      </c>
      <c r="Q21" s="4">
        <f t="shared" si="4"/>
        <v>-1.4022118960518234E-3</v>
      </c>
      <c r="R21" s="32">
        <f t="shared" si="5"/>
        <v>-2.4290307748379134E-2</v>
      </c>
      <c r="S21" s="4">
        <f t="shared" si="6"/>
        <v>-1.4506274406403952E-3</v>
      </c>
      <c r="T21" s="32">
        <f t="shared" si="7"/>
        <v>-3.0146560867182139E-3</v>
      </c>
    </row>
    <row r="22" spans="1:20" x14ac:dyDescent="0.2">
      <c r="A22" s="9">
        <f t="shared" si="8"/>
        <v>51</v>
      </c>
      <c r="B22" s="9">
        <f t="shared" si="0"/>
        <v>0.59418392679565013</v>
      </c>
      <c r="C22" s="9">
        <f t="shared" si="1"/>
        <v>5.6654885994222651E-2</v>
      </c>
      <c r="D22" s="9">
        <f t="shared" si="2"/>
        <v>0.59273728528960912</v>
      </c>
      <c r="E22" s="9">
        <f t="shared" si="3"/>
        <v>5.5220594436461594E-2</v>
      </c>
      <c r="Q22" s="4">
        <f t="shared" si="4"/>
        <v>-1.4342915577610568E-3</v>
      </c>
      <c r="R22" s="32">
        <f t="shared" si="5"/>
        <v>-2.5316290600378544E-2</v>
      </c>
      <c r="S22" s="4">
        <f t="shared" si="6"/>
        <v>1.4466415060410132E-3</v>
      </c>
      <c r="T22" s="32">
        <f t="shared" si="7"/>
        <v>2.4406116199256638E-3</v>
      </c>
    </row>
    <row r="23" spans="1:20" x14ac:dyDescent="0.2">
      <c r="A23" s="9">
        <f t="shared" si="8"/>
        <v>53</v>
      </c>
      <c r="B23" s="9">
        <f t="shared" si="0"/>
        <v>0.69983257121452713</v>
      </c>
      <c r="C23" s="9">
        <f t="shared" si="1"/>
        <v>5.1230135503373526E-2</v>
      </c>
      <c r="D23" s="9">
        <f t="shared" si="2"/>
        <v>0.69592526110520314</v>
      </c>
      <c r="E23" s="9">
        <f t="shared" si="3"/>
        <v>5.009125039591944E-2</v>
      </c>
      <c r="Q23" s="4">
        <f t="shared" si="4"/>
        <v>-1.1388851074540865E-3</v>
      </c>
      <c r="R23" s="32">
        <f t="shared" si="5"/>
        <v>-2.2230765081210656E-2</v>
      </c>
      <c r="S23" s="4">
        <f t="shared" si="6"/>
        <v>3.9073101093239915E-3</v>
      </c>
      <c r="T23" s="32">
        <f t="shared" si="7"/>
        <v>5.6145542168116857E-3</v>
      </c>
    </row>
    <row r="24" spans="1:20" x14ac:dyDescent="0.2">
      <c r="A24" s="9">
        <f t="shared" si="8"/>
        <v>55</v>
      </c>
      <c r="B24" s="9">
        <f t="shared" si="0"/>
        <v>0.78992392071926454</v>
      </c>
      <c r="C24" s="9">
        <f t="shared" si="1"/>
        <v>4.2805834571311693E-2</v>
      </c>
      <c r="D24" s="9">
        <f t="shared" si="2"/>
        <v>0.78447040069394969</v>
      </c>
      <c r="E24" s="9">
        <f t="shared" si="3"/>
        <v>4.2164352185117403E-2</v>
      </c>
      <c r="Q24" s="4">
        <f t="shared" si="4"/>
        <v>-6.414823861942906E-4</v>
      </c>
      <c r="R24" s="32">
        <f t="shared" si="5"/>
        <v>-1.4985863320235547E-2</v>
      </c>
      <c r="S24" s="4">
        <f t="shared" si="6"/>
        <v>5.4535200253148508E-3</v>
      </c>
      <c r="T24" s="32">
        <f t="shared" si="7"/>
        <v>6.9518493247044339E-3</v>
      </c>
    </row>
    <row r="25" spans="1:20" x14ac:dyDescent="0.2">
      <c r="A25" s="9">
        <f t="shared" si="8"/>
        <v>57</v>
      </c>
      <c r="B25" s="9">
        <f t="shared" ref="B25:B27" si="9">_xlfn.BINOM.DIST($A25,$B$7,$B$8,TRUE)</f>
        <v>0.86108105369094767</v>
      </c>
      <c r="C25" s="9">
        <f t="shared" ref="C25:C27" si="10">_xlfn.BINOM.DIST($A25,$B$7,$B$8,FALSE)</f>
        <v>3.3138793056373378E-2</v>
      </c>
      <c r="D25" s="9">
        <f t="shared" ref="D25:D27" si="11">_xlfn.POISSON.DIST(A25,$B$9,TRUE)</f>
        <v>0.85514060250797785</v>
      </c>
      <c r="E25" s="9">
        <f t="shared" ref="E25:E27" si="12">_xlfn.POISSON.DIST(A25,$B$9,FALSE)</f>
        <v>3.3023458791601942E-2</v>
      </c>
      <c r="Q25" s="4">
        <f t="shared" ref="Q25:Q27" si="13">E25-C25</f>
        <v>-1.153342647714356E-4</v>
      </c>
      <c r="R25" s="32">
        <f t="shared" ref="R25:R27" si="14">Q25/C25</f>
        <v>-3.4803399319714838E-3</v>
      </c>
      <c r="S25" s="4">
        <f t="shared" ref="S25:S27" si="15">B25-D25</f>
        <v>5.9404511829698192E-3</v>
      </c>
      <c r="T25" s="32">
        <f t="shared" ref="T25:T27" si="16">S25/D25</f>
        <v>6.946753744995285E-3</v>
      </c>
    </row>
    <row r="26" spans="1:20" x14ac:dyDescent="0.2">
      <c r="A26" s="9">
        <f t="shared" si="8"/>
        <v>59</v>
      </c>
      <c r="B26" s="9">
        <f t="shared" si="9"/>
        <v>0.91326782161513909</v>
      </c>
      <c r="C26" s="9">
        <f t="shared" si="10"/>
        <v>2.3829343375951613E-2</v>
      </c>
      <c r="D26" s="9">
        <f t="shared" si="11"/>
        <v>0.90773494804106691</v>
      </c>
      <c r="E26" s="9">
        <f t="shared" si="12"/>
        <v>2.4125846574811476E-2</v>
      </c>
      <c r="Q26" s="4">
        <f t="shared" si="13"/>
        <v>2.9650319885986265E-4</v>
      </c>
      <c r="R26" s="32">
        <f t="shared" si="14"/>
        <v>1.2442776713650086E-2</v>
      </c>
      <c r="S26" s="4">
        <f t="shared" si="15"/>
        <v>5.5328735740721724E-3</v>
      </c>
      <c r="T26" s="32">
        <f t="shared" si="16"/>
        <v>6.095252348730611E-3</v>
      </c>
    </row>
    <row r="27" spans="1:20" x14ac:dyDescent="0.2">
      <c r="A27" s="9">
        <f t="shared" si="8"/>
        <v>61</v>
      </c>
      <c r="B27" s="9">
        <f t="shared" si="9"/>
        <v>0.94889044095811559</v>
      </c>
      <c r="C27" s="9">
        <f t="shared" si="10"/>
        <v>1.5952959591423486E-2</v>
      </c>
      <c r="D27" s="9">
        <f t="shared" si="11"/>
        <v>0.94431922358483833</v>
      </c>
      <c r="E27" s="9">
        <f t="shared" si="12"/>
        <v>1.6479403398095269E-2</v>
      </c>
      <c r="Q27" s="4">
        <f t="shared" si="13"/>
        <v>5.2644380667178289E-4</v>
      </c>
      <c r="R27" s="32">
        <f t="shared" si="14"/>
        <v>3.2999758048331405E-2</v>
      </c>
      <c r="S27" s="4">
        <f t="shared" si="15"/>
        <v>4.5712173732772587E-3</v>
      </c>
      <c r="T27" s="32">
        <f t="shared" si="16"/>
        <v>4.8407543329722098E-3</v>
      </c>
    </row>
    <row r="28" spans="1:20" x14ac:dyDescent="0.2">
      <c r="R28" s="32"/>
      <c r="T28" s="32"/>
    </row>
    <row r="29" spans="1:20" x14ac:dyDescent="0.2">
      <c r="R29" s="32"/>
      <c r="T29" s="32"/>
    </row>
    <row r="30" spans="1:20" x14ac:dyDescent="0.2">
      <c r="R30" s="32"/>
      <c r="T30" s="32"/>
    </row>
    <row r="31" spans="1:20" x14ac:dyDescent="0.2">
      <c r="R31" s="32"/>
      <c r="T31" s="32"/>
    </row>
    <row r="32" spans="1:20" x14ac:dyDescent="0.2">
      <c r="R32" s="32"/>
      <c r="T32" s="32"/>
    </row>
    <row r="33" spans="18:20" x14ac:dyDescent="0.2">
      <c r="R33" s="32"/>
      <c r="T33" s="32"/>
    </row>
    <row r="34" spans="18:20" x14ac:dyDescent="0.2">
      <c r="R34" s="32"/>
      <c r="T34" s="32"/>
    </row>
    <row r="35" spans="18:20" x14ac:dyDescent="0.2">
      <c r="R35" s="32"/>
      <c r="T35" s="32"/>
    </row>
    <row r="36" spans="18:20" x14ac:dyDescent="0.2">
      <c r="R36" s="32"/>
      <c r="T36" s="32"/>
    </row>
  </sheetData>
  <hyperlinks>
    <hyperlink ref="A1:E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6" name="Spinner 1">
              <controlPr defaultSize="0" autoPict="0">
                <anchor moveWithCells="1" sizeWithCells="1">
                  <from>
                    <xdr:col>5</xdr:col>
                    <xdr:colOff>133350</xdr:colOff>
                    <xdr:row>6</xdr:row>
                    <xdr:rowOff>114300</xdr:rowOff>
                  </from>
                  <to>
                    <xdr:col>5</xdr:col>
                    <xdr:colOff>581025</xdr:colOff>
                    <xdr:row>7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74"/>
  <sheetViews>
    <sheetView zoomScaleNormal="100" workbookViewId="0">
      <selection activeCell="A2" sqref="A2"/>
    </sheetView>
  </sheetViews>
  <sheetFormatPr defaultRowHeight="12.75" x14ac:dyDescent="0.2"/>
  <cols>
    <col min="1" max="1" width="10.85546875" style="4" customWidth="1"/>
    <col min="2" max="2" width="17.85546875" style="4" customWidth="1"/>
    <col min="3" max="3" width="24.140625" style="4" customWidth="1"/>
    <col min="4" max="4" width="19.28515625" style="4" customWidth="1"/>
    <col min="5" max="5" width="21.85546875" style="4" customWidth="1"/>
    <col min="6" max="6" width="19" style="4" bestFit="1" customWidth="1"/>
    <col min="7" max="7" width="10.28515625" style="4" customWidth="1"/>
    <col min="8" max="10" width="10.85546875" style="4" customWidth="1"/>
    <col min="11" max="11" width="12" style="4" bestFit="1" customWidth="1"/>
    <col min="12" max="13" width="9.140625" style="4"/>
    <col min="14" max="14" width="10.42578125" style="4" customWidth="1"/>
    <col min="15" max="16" width="9.140625" style="4"/>
    <col min="17" max="17" width="2.28515625" style="4" customWidth="1"/>
    <col min="18" max="18" width="14.42578125" style="4" customWidth="1"/>
    <col min="19" max="19" width="16.85546875" style="4" customWidth="1"/>
    <col min="20" max="21" width="14.42578125" style="4" customWidth="1"/>
    <col min="22" max="269" width="9.140625" style="4"/>
    <col min="270" max="270" width="10" style="4" customWidth="1"/>
    <col min="271" max="350" width="9.140625" style="4"/>
    <col min="351" max="351" width="8.5703125" style="4" customWidth="1"/>
    <col min="352" max="16384" width="9.140625" style="4"/>
  </cols>
  <sheetData>
    <row r="1" spans="1:21" ht="26.25" x14ac:dyDescent="0.2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</row>
    <row r="2" spans="1:21" ht="15.75" x14ac:dyDescent="0.25">
      <c r="A2" s="8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21" ht="18.75" x14ac:dyDescent="0.2">
      <c r="A3" s="1" t="str">
        <f>'Гипергеом-Биномин'!A3</f>
        <v>Взаимосвязь некоторых распределений друг с другом в MS EXCEL</v>
      </c>
      <c r="B3" s="1"/>
      <c r="C3" s="1"/>
      <c r="D3" s="1"/>
      <c r="E3" s="1"/>
      <c r="F3" s="1"/>
      <c r="G3" s="1"/>
      <c r="H3" s="1"/>
      <c r="I3" s="1"/>
      <c r="J3" s="1"/>
    </row>
    <row r="4" spans="1:21" ht="18.75" x14ac:dyDescent="0.2">
      <c r="A4" s="57" t="s">
        <v>30</v>
      </c>
      <c r="B4" s="16"/>
      <c r="C4" s="16"/>
      <c r="D4" s="16"/>
      <c r="E4" s="16"/>
      <c r="F4" s="16"/>
      <c r="G4" s="16"/>
      <c r="H4" s="16"/>
      <c r="I4" s="16"/>
      <c r="J4" s="16"/>
    </row>
    <row r="5" spans="1:21" ht="15.75" x14ac:dyDescent="0.25">
      <c r="B5" s="5"/>
      <c r="C5" s="5"/>
      <c r="E5" s="5"/>
      <c r="F5" s="5"/>
      <c r="I5" s="5"/>
      <c r="J5" s="5"/>
    </row>
    <row r="6" spans="1:21" x14ac:dyDescent="0.2">
      <c r="A6" s="10" t="s">
        <v>12</v>
      </c>
      <c r="B6" s="10" t="s">
        <v>11</v>
      </c>
      <c r="C6" s="10" t="s">
        <v>31</v>
      </c>
      <c r="G6" s="10" t="s">
        <v>44</v>
      </c>
    </row>
    <row r="7" spans="1:21" x14ac:dyDescent="0.2">
      <c r="A7" s="9" t="s">
        <v>7</v>
      </c>
      <c r="B7" s="25">
        <f>500*F7</f>
        <v>1000</v>
      </c>
      <c r="C7" s="14"/>
      <c r="F7" s="4">
        <v>2</v>
      </c>
      <c r="G7" s="36"/>
    </row>
    <row r="8" spans="1:21" x14ac:dyDescent="0.2">
      <c r="A8" s="9" t="s">
        <v>33</v>
      </c>
      <c r="B8" s="37">
        <v>0.25</v>
      </c>
      <c r="C8" s="14"/>
      <c r="D8" s="38"/>
      <c r="E8" s="38"/>
      <c r="F8" s="38"/>
      <c r="G8" s="35"/>
    </row>
    <row r="9" spans="1:21" x14ac:dyDescent="0.2">
      <c r="A9" s="9" t="s">
        <v>47</v>
      </c>
      <c r="B9" s="11">
        <f>B8*B7</f>
        <v>250</v>
      </c>
      <c r="C9" s="14"/>
      <c r="D9" s="26"/>
    </row>
    <row r="10" spans="1:21" x14ac:dyDescent="0.2">
      <c r="A10" s="9" t="s">
        <v>48</v>
      </c>
      <c r="B10" s="39">
        <f>B7*B8*(1-B8)</f>
        <v>187.5</v>
      </c>
      <c r="C10" s="14"/>
      <c r="D10" s="26"/>
    </row>
    <row r="11" spans="1:21" x14ac:dyDescent="0.2">
      <c r="A11" s="27"/>
      <c r="B11" s="28"/>
      <c r="C11" s="29"/>
      <c r="D11" s="26"/>
    </row>
    <row r="12" spans="1:21" x14ac:dyDescent="0.2">
      <c r="D12" s="30" t="s">
        <v>35</v>
      </c>
      <c r="E12" s="30" t="s">
        <v>36</v>
      </c>
      <c r="F12" s="30"/>
      <c r="H12" s="4" t="str">
        <f>"Аппроксимация Биномиального распределения B(n="&amp;B7&amp;"; p="&amp;B8&amp;") Нормальным распределением N(мю="&amp;B9&amp;"; сигма="&amp;FIXED(SQRT(B10),2)&amp;")"</f>
        <v>Аппроксимация Биномиального распределения B(n=1000; p=0,25) Нормальным распределением N(мю=250; сигма=13,69)</v>
      </c>
      <c r="R12" s="31" t="s">
        <v>25</v>
      </c>
      <c r="S12" s="31"/>
      <c r="T12" s="31"/>
      <c r="U12" s="31"/>
    </row>
    <row r="13" spans="1:21" x14ac:dyDescent="0.2">
      <c r="B13" s="20" t="s">
        <v>37</v>
      </c>
      <c r="C13" s="20"/>
      <c r="D13" s="20" t="s">
        <v>51</v>
      </c>
      <c r="E13" s="20"/>
      <c r="F13" s="20"/>
    </row>
    <row r="14" spans="1:21" ht="48" x14ac:dyDescent="0.2">
      <c r="A14" s="4">
        <f>ROUND(3*B9/250,0)</f>
        <v>3</v>
      </c>
      <c r="B14" s="17" t="str">
        <f>B13</f>
        <v>Биномиальное распределение (n;p)</v>
      </c>
      <c r="C14" s="17" t="s">
        <v>20</v>
      </c>
      <c r="D14" s="17" t="str">
        <f>D13</f>
        <v>Нормальное распределение (мю; сигма)</v>
      </c>
      <c r="E14" s="17" t="s">
        <v>49</v>
      </c>
      <c r="F14" s="53" t="s">
        <v>50</v>
      </c>
      <c r="R14" s="14" t="s">
        <v>24</v>
      </c>
      <c r="S14" s="14" t="s">
        <v>23</v>
      </c>
      <c r="T14" s="14" t="s">
        <v>24</v>
      </c>
      <c r="U14" s="14" t="s">
        <v>23</v>
      </c>
    </row>
    <row r="15" spans="1:21" x14ac:dyDescent="0.2">
      <c r="A15" s="10" t="s">
        <v>8</v>
      </c>
      <c r="B15" s="10" t="s">
        <v>9</v>
      </c>
      <c r="C15" s="10" t="s">
        <v>10</v>
      </c>
      <c r="D15" s="10" t="s">
        <v>9</v>
      </c>
      <c r="E15" s="10" t="s">
        <v>10</v>
      </c>
      <c r="F15" s="54" t="s">
        <v>10</v>
      </c>
      <c r="R15" s="10" t="s">
        <v>14</v>
      </c>
      <c r="S15" s="10"/>
      <c r="T15" s="10" t="s">
        <v>13</v>
      </c>
      <c r="U15" s="10"/>
    </row>
    <row r="16" spans="1:21" x14ac:dyDescent="0.2">
      <c r="A16" s="10">
        <f>INT(B9*0.8)</f>
        <v>200</v>
      </c>
      <c r="B16" s="9">
        <f>_xlfn.BINOM.DIST($A16,$B$7,$B$8,TRUE)</f>
        <v>1.0898019880887964E-4</v>
      </c>
      <c r="C16" s="44">
        <f>_xlfn.BINOM.DIST($A16,$B$7,$B$8,FALSE)</f>
        <v>2.8686911409017982E-5</v>
      </c>
      <c r="D16" s="9">
        <f>_xlfn.NORM.DIST($A16,$B$9,SQRT($B$10),TRUE)</f>
        <v>1.3036481642765844E-4</v>
      </c>
      <c r="E16" s="44">
        <f>_xlfn.NORM.DIST($A16,$B$9,SQRT($B$10),FALSE)</f>
        <v>3.7077708329926402E-5</v>
      </c>
      <c r="F16" s="55">
        <f>_xlfn.NORM.DIST($A16+0.5,$B$9,SQRT($B$10),TRUE)-_xlfn.NORM.DIST($A16-0.5,$B$9,SQRT($B$10),TRUE)</f>
        <v>3.7179384077924078E-5</v>
      </c>
      <c r="R16" s="4">
        <f t="shared" ref="R16:R45" si="0">E16-C16</f>
        <v>8.39079692090842E-6</v>
      </c>
      <c r="S16" s="32">
        <f t="shared" ref="S16:S45" si="1">R16/C16</f>
        <v>0.29249565424706891</v>
      </c>
      <c r="T16" s="4">
        <f t="shared" ref="T16:T45" si="2">B16-D16</f>
        <v>-2.1384617618778803E-5</v>
      </c>
      <c r="U16" s="32">
        <f t="shared" ref="U16:U45" si="3">T16/D16</f>
        <v>-0.16403672558880544</v>
      </c>
    </row>
    <row r="17" spans="1:21" x14ac:dyDescent="0.2">
      <c r="A17" s="9">
        <f>A16+$A$14</f>
        <v>203</v>
      </c>
      <c r="B17" s="9">
        <f t="shared" ref="B17:B45" si="4">_xlfn.BINOM.DIST($A17,$B$7,$B$8,TRUE)</f>
        <v>2.6297221358881925E-4</v>
      </c>
      <c r="C17" s="44">
        <f t="shared" ref="C17:C45" si="5">_xlfn.BINOM.DIST($A17,$B$7,$B$8,FALSE)</f>
        <v>6.5753098186515361E-5</v>
      </c>
      <c r="D17" s="9">
        <f t="shared" ref="D17:D45" si="6">_xlfn.NORM.DIST($A17,$B$9,SQRT($B$10),TRUE)</f>
        <v>2.9913808629902973E-4</v>
      </c>
      <c r="E17" s="44">
        <f t="shared" ref="E17:E45" si="7">_xlfn.NORM.DIST($A17,$B$9,SQRT($B$10),FALSE)</f>
        <v>8.0561102630444809E-5</v>
      </c>
      <c r="F17" s="55">
        <f t="shared" ref="F17:F45" si="8">_xlfn.NORM.DIST($A17+0.5,$B$9,SQRT($B$10),TRUE)-_xlfn.NORM.DIST($A17-0.5,$B$9,SQRT($B$10),TRUE)</f>
        <v>8.0754199971756161E-5</v>
      </c>
      <c r="R17" s="4">
        <f t="shared" si="0"/>
        <v>1.4808004443929448E-5</v>
      </c>
      <c r="S17" s="32">
        <f t="shared" si="1"/>
        <v>0.22520618575150686</v>
      </c>
      <c r="T17" s="4">
        <f t="shared" si="2"/>
        <v>-3.6165872710210471E-5</v>
      </c>
      <c r="U17" s="32">
        <f t="shared" si="3"/>
        <v>-0.12090026100540638</v>
      </c>
    </row>
    <row r="18" spans="1:21" x14ac:dyDescent="0.2">
      <c r="A18" s="9">
        <f t="shared" ref="A18:A45" si="9">A17+$A$14</f>
        <v>206</v>
      </c>
      <c r="B18" s="9">
        <f t="shared" si="4"/>
        <v>6.0200641122951863E-4</v>
      </c>
      <c r="C18" s="44">
        <f t="shared" si="5"/>
        <v>1.4257380025424146E-4</v>
      </c>
      <c r="D18" s="9">
        <f t="shared" si="6"/>
        <v>6.5608279808522605E-4</v>
      </c>
      <c r="E18" s="44">
        <f t="shared" si="7"/>
        <v>1.668367743564588E-4</v>
      </c>
      <c r="F18" s="55">
        <f t="shared" si="8"/>
        <v>1.6718262738259627E-4</v>
      </c>
      <c r="R18" s="4">
        <f t="shared" si="0"/>
        <v>2.4262974102217338E-5</v>
      </c>
      <c r="S18" s="32">
        <f t="shared" si="1"/>
        <v>0.17017835015234878</v>
      </c>
      <c r="T18" s="4">
        <f t="shared" si="2"/>
        <v>-5.4076386855707423E-5</v>
      </c>
      <c r="U18" s="32">
        <f t="shared" si="3"/>
        <v>-8.2423113383751342E-2</v>
      </c>
    </row>
    <row r="19" spans="1:21" x14ac:dyDescent="0.2">
      <c r="A19" s="9">
        <f t="shared" si="9"/>
        <v>209</v>
      </c>
      <c r="B19" s="9">
        <f t="shared" si="4"/>
        <v>1.3085894493676442E-3</v>
      </c>
      <c r="C19" s="44">
        <f t="shared" si="5"/>
        <v>2.926273176334431E-4</v>
      </c>
      <c r="D19" s="9">
        <f t="shared" si="6"/>
        <v>1.3757524682679924E-3</v>
      </c>
      <c r="E19" s="44">
        <f t="shared" si="7"/>
        <v>3.2931539381936969E-4</v>
      </c>
      <c r="F19" s="55">
        <f t="shared" si="8"/>
        <v>3.2989845078390035E-4</v>
      </c>
      <c r="R19" s="4">
        <f t="shared" si="0"/>
        <v>3.6688076185926598E-5</v>
      </c>
      <c r="S19" s="32">
        <f t="shared" si="1"/>
        <v>0.12537474793068901</v>
      </c>
      <c r="T19" s="4">
        <f t="shared" si="2"/>
        <v>-6.7163018900348159E-5</v>
      </c>
      <c r="U19" s="32">
        <f t="shared" si="3"/>
        <v>-4.8819115683581681E-2</v>
      </c>
    </row>
    <row r="20" spans="1:21" x14ac:dyDescent="0.2">
      <c r="A20" s="9">
        <f t="shared" si="9"/>
        <v>212</v>
      </c>
      <c r="B20" s="9">
        <f t="shared" si="4"/>
        <v>2.7033812513982459E-3</v>
      </c>
      <c r="C20" s="44">
        <f t="shared" si="5"/>
        <v>5.6884516260387341E-4</v>
      </c>
      <c r="D20" s="9">
        <f t="shared" si="6"/>
        <v>2.7590024662123786E-3</v>
      </c>
      <c r="E20" s="44">
        <f t="shared" si="7"/>
        <v>6.1956395696153416E-4</v>
      </c>
      <c r="F20" s="55">
        <f t="shared" si="8"/>
        <v>6.2048675019873685E-4</v>
      </c>
      <c r="R20" s="4">
        <f t="shared" si="0"/>
        <v>5.0718794357660756E-5</v>
      </c>
      <c r="S20" s="32">
        <f t="shared" si="1"/>
        <v>8.9160983852788409E-2</v>
      </c>
      <c r="T20" s="4">
        <f t="shared" si="2"/>
        <v>-5.5621214814132684E-5</v>
      </c>
      <c r="U20" s="32">
        <f t="shared" si="3"/>
        <v>-2.0159900360832497E-2</v>
      </c>
    </row>
    <row r="21" spans="1:21" x14ac:dyDescent="0.2">
      <c r="A21" s="9">
        <f t="shared" si="9"/>
        <v>215</v>
      </c>
      <c r="B21" s="9">
        <f t="shared" si="4"/>
        <v>5.3126951999155712E-3</v>
      </c>
      <c r="C21" s="44">
        <f t="shared" si="5"/>
        <v>1.0479051247603533E-3</v>
      </c>
      <c r="D21" s="9">
        <f t="shared" si="6"/>
        <v>5.2935686670284718E-3</v>
      </c>
      <c r="E21" s="44">
        <f t="shared" si="7"/>
        <v>1.1110001619261203E-3</v>
      </c>
      <c r="F21" s="55">
        <f t="shared" si="8"/>
        <v>1.1123663873298687E-3</v>
      </c>
      <c r="R21" s="4">
        <f t="shared" si="0"/>
        <v>6.3095037165766983E-5</v>
      </c>
      <c r="S21" s="32">
        <f t="shared" si="1"/>
        <v>6.0210638992910986E-2</v>
      </c>
      <c r="T21" s="4">
        <f t="shared" si="2"/>
        <v>1.9126532887099416E-5</v>
      </c>
      <c r="U21" s="32">
        <f t="shared" si="3"/>
        <v>3.6131642168412705E-3</v>
      </c>
    </row>
    <row r="22" spans="1:21" x14ac:dyDescent="0.2">
      <c r="A22" s="9">
        <f t="shared" si="9"/>
        <v>218</v>
      </c>
      <c r="B22" s="9">
        <f t="shared" si="4"/>
        <v>9.9413083134195467E-3</v>
      </c>
      <c r="C22" s="44">
        <f t="shared" si="5"/>
        <v>1.8303565722511321E-3</v>
      </c>
      <c r="D22" s="9">
        <f t="shared" si="6"/>
        <v>9.720902987816046E-3</v>
      </c>
      <c r="E22" s="44">
        <f t="shared" si="7"/>
        <v>1.898873197702401E-3</v>
      </c>
      <c r="F22" s="55">
        <f t="shared" si="8"/>
        <v>1.9007557562445276E-3</v>
      </c>
      <c r="R22" s="4">
        <f t="shared" si="0"/>
        <v>6.8516625451268921E-5</v>
      </c>
      <c r="S22" s="32">
        <f t="shared" si="1"/>
        <v>3.7433485087007501E-2</v>
      </c>
      <c r="T22" s="4">
        <f t="shared" si="2"/>
        <v>2.2040532560350067E-4</v>
      </c>
      <c r="U22" s="32">
        <f t="shared" si="3"/>
        <v>2.2673338668203105E-2</v>
      </c>
    </row>
    <row r="23" spans="1:21" x14ac:dyDescent="0.2">
      <c r="A23" s="9">
        <f t="shared" si="9"/>
        <v>221</v>
      </c>
      <c r="B23" s="9">
        <f t="shared" si="4"/>
        <v>1.7730863850557919E-2</v>
      </c>
      <c r="C23" s="44">
        <f t="shared" si="5"/>
        <v>3.0329500583318896E-3</v>
      </c>
      <c r="D23" s="9">
        <f t="shared" si="6"/>
        <v>1.7093439509839096E-2</v>
      </c>
      <c r="E23" s="44">
        <f t="shared" si="7"/>
        <v>3.0933685922000273E-3</v>
      </c>
      <c r="F23" s="55">
        <f t="shared" si="8"/>
        <v>3.0957642895629786E-3</v>
      </c>
      <c r="R23" s="4">
        <f t="shared" si="0"/>
        <v>6.0418533868137649E-5</v>
      </c>
      <c r="S23" s="32">
        <f t="shared" si="1"/>
        <v>1.9920715048426348E-2</v>
      </c>
      <c r="T23" s="4">
        <f t="shared" si="2"/>
        <v>6.3742434071882223E-4</v>
      </c>
      <c r="U23" s="32">
        <f t="shared" si="3"/>
        <v>3.7290583931450225E-2</v>
      </c>
    </row>
    <row r="24" spans="1:21" x14ac:dyDescent="0.2">
      <c r="A24" s="9">
        <f t="shared" si="9"/>
        <v>224</v>
      </c>
      <c r="B24" s="9">
        <f t="shared" si="4"/>
        <v>3.0174133022660983E-2</v>
      </c>
      <c r="C24" s="44">
        <f t="shared" si="5"/>
        <v>4.7701684164090886E-3</v>
      </c>
      <c r="D24" s="9">
        <f t="shared" si="6"/>
        <v>2.8797260824526893E-2</v>
      </c>
      <c r="E24" s="44">
        <f t="shared" si="7"/>
        <v>4.8030957426252324E-3</v>
      </c>
      <c r="F24" s="55">
        <f t="shared" si="8"/>
        <v>4.8058761562978919E-3</v>
      </c>
      <c r="R24" s="4">
        <f t="shared" si="0"/>
        <v>3.2927326216143811E-5</v>
      </c>
      <c r="S24" s="32">
        <f t="shared" si="1"/>
        <v>6.9027596809529438E-3</v>
      </c>
      <c r="T24" s="4">
        <f t="shared" si="2"/>
        <v>1.3768721981340902E-3</v>
      </c>
      <c r="U24" s="32">
        <f t="shared" si="3"/>
        <v>4.7812609904946082E-2</v>
      </c>
    </row>
    <row r="25" spans="1:21" x14ac:dyDescent="0.2">
      <c r="A25" s="9">
        <f t="shared" si="9"/>
        <v>227</v>
      </c>
      <c r="B25" s="9">
        <f t="shared" si="4"/>
        <v>4.9051111850039415E-2</v>
      </c>
      <c r="C25" s="44">
        <f t="shared" si="5"/>
        <v>7.1245513080580233E-3</v>
      </c>
      <c r="D25" s="9">
        <f t="shared" si="6"/>
        <v>4.6509552280334515E-2</v>
      </c>
      <c r="E25" s="44">
        <f t="shared" si="7"/>
        <v>7.1082825209868583E-3</v>
      </c>
      <c r="F25" s="55">
        <f t="shared" si="8"/>
        <v>7.1111589040842929E-3</v>
      </c>
      <c r="R25" s="4">
        <f t="shared" si="0"/>
        <v>-1.6268787071165025E-5</v>
      </c>
      <c r="S25" s="32">
        <f t="shared" si="1"/>
        <v>-2.2834823370230586E-3</v>
      </c>
      <c r="T25" s="4">
        <f t="shared" si="2"/>
        <v>2.5415595697049001E-3</v>
      </c>
      <c r="U25" s="32">
        <f t="shared" si="3"/>
        <v>5.4645969378198885E-2</v>
      </c>
    </row>
    <row r="26" spans="1:21" x14ac:dyDescent="0.2">
      <c r="A26" s="9">
        <f t="shared" si="9"/>
        <v>230</v>
      </c>
      <c r="B26" s="9">
        <f t="shared" si="4"/>
        <v>7.626035418471469E-2</v>
      </c>
      <c r="C26" s="44">
        <f t="shared" si="5"/>
        <v>1.0109897703200883E-2</v>
      </c>
      <c r="D26" s="9">
        <f t="shared" si="6"/>
        <v>7.2063517408007677E-2</v>
      </c>
      <c r="E26" s="44">
        <f t="shared" si="7"/>
        <v>1.0026791459256728E-2</v>
      </c>
      <c r="F26" s="55">
        <f t="shared" si="8"/>
        <v>1.0029315945663156E-2</v>
      </c>
      <c r="R26" s="4">
        <f t="shared" si="0"/>
        <v>-8.3106243944154265E-5</v>
      </c>
      <c r="S26" s="32">
        <f t="shared" si="1"/>
        <v>-8.2202853464918933E-3</v>
      </c>
      <c r="T26" s="4">
        <f t="shared" si="2"/>
        <v>4.1968367767070136E-3</v>
      </c>
      <c r="U26" s="32">
        <f t="shared" si="3"/>
        <v>5.8238022895072593E-2</v>
      </c>
    </row>
    <row r="27" spans="1:21" x14ac:dyDescent="0.2">
      <c r="A27" s="9">
        <f t="shared" si="9"/>
        <v>233</v>
      </c>
      <c r="B27" s="9">
        <f t="shared" si="4"/>
        <v>0.11354156826820286</v>
      </c>
      <c r="C27" s="44">
        <f t="shared" si="5"/>
        <v>1.3636577852343337E-2</v>
      </c>
      <c r="D27" s="9">
        <f t="shared" si="6"/>
        <v>0.10720972512132505</v>
      </c>
      <c r="E27" s="44">
        <f t="shared" si="7"/>
        <v>1.3480721885749175E-2</v>
      </c>
      <c r="F27" s="55">
        <f t="shared" si="8"/>
        <v>1.3482342793452951E-2</v>
      </c>
      <c r="R27" s="4">
        <f t="shared" si="0"/>
        <v>-1.5585596659416223E-4</v>
      </c>
      <c r="S27" s="32">
        <f t="shared" si="1"/>
        <v>-1.1429258006060488E-2</v>
      </c>
      <c r="T27" s="4">
        <f t="shared" si="2"/>
        <v>6.3318431468778053E-3</v>
      </c>
      <c r="U27" s="32">
        <f t="shared" si="3"/>
        <v>5.9060343077200372E-2</v>
      </c>
    </row>
    <row r="28" spans="1:21" x14ac:dyDescent="0.2">
      <c r="A28" s="9">
        <f t="shared" si="9"/>
        <v>236</v>
      </c>
      <c r="B28" s="9">
        <f t="shared" si="4"/>
        <v>0.16212084704943688</v>
      </c>
      <c r="C28" s="44">
        <f t="shared" si="5"/>
        <v>1.7491678171120378E-2</v>
      </c>
      <c r="D28" s="9">
        <f t="shared" si="6"/>
        <v>0.15329215777795405</v>
      </c>
      <c r="E28" s="44">
        <f t="shared" si="7"/>
        <v>1.7275004953638599E-2</v>
      </c>
      <c r="F28" s="55">
        <f t="shared" si="8"/>
        <v>1.7275178425720572E-2</v>
      </c>
      <c r="R28" s="4">
        <f t="shared" si="0"/>
        <v>-2.1667321748177967E-4</v>
      </c>
      <c r="S28" s="32">
        <f t="shared" si="1"/>
        <v>-1.2387217244799176E-2</v>
      </c>
      <c r="T28" s="4">
        <f t="shared" si="2"/>
        <v>8.8286892714828369E-3</v>
      </c>
      <c r="U28" s="32">
        <f t="shared" si="3"/>
        <v>5.7593874334206471E-2</v>
      </c>
    </row>
    <row r="29" spans="1:21" x14ac:dyDescent="0.2">
      <c r="A29" s="9">
        <f t="shared" si="9"/>
        <v>239</v>
      </c>
      <c r="B29" s="9">
        <f t="shared" si="4"/>
        <v>0.22234789830218807</v>
      </c>
      <c r="C29" s="44">
        <f t="shared" si="5"/>
        <v>2.1346042898081768E-2</v>
      </c>
      <c r="D29" s="9">
        <f t="shared" si="6"/>
        <v>0.21089304630031536</v>
      </c>
      <c r="E29" s="44">
        <f t="shared" si="7"/>
        <v>2.1099738697604779E-2</v>
      </c>
      <c r="F29" s="55">
        <f t="shared" si="8"/>
        <v>2.1098075583288495E-2</v>
      </c>
      <c r="R29" s="4">
        <f t="shared" si="0"/>
        <v>-2.4630420047698845E-4</v>
      </c>
      <c r="S29" s="32">
        <f t="shared" si="1"/>
        <v>-1.1538635130313649E-2</v>
      </c>
      <c r="T29" s="4">
        <f t="shared" si="2"/>
        <v>1.1454852001872712E-2</v>
      </c>
      <c r="U29" s="32">
        <f t="shared" si="3"/>
        <v>5.4315930291797314E-2</v>
      </c>
    </row>
    <row r="30" spans="1:21" x14ac:dyDescent="0.2">
      <c r="A30" s="9">
        <f t="shared" si="9"/>
        <v>242</v>
      </c>
      <c r="B30" s="9">
        <f t="shared" si="4"/>
        <v>0.29341985858346031</v>
      </c>
      <c r="C30" s="44">
        <f t="shared" si="5"/>
        <v>2.4794193623850398E-2</v>
      </c>
      <c r="D30" s="9">
        <f t="shared" si="6"/>
        <v>0.27953030296072939</v>
      </c>
      <c r="E30" s="44">
        <f t="shared" si="7"/>
        <v>2.4563476790859368E-2</v>
      </c>
      <c r="F30" s="55">
        <f t="shared" si="8"/>
        <v>2.4559881814482154E-2</v>
      </c>
      <c r="R30" s="4">
        <f t="shared" si="0"/>
        <v>-2.3071683299102919E-4</v>
      </c>
      <c r="S30" s="32">
        <f t="shared" si="1"/>
        <v>-9.3052767309639243E-3</v>
      </c>
      <c r="T30" s="4">
        <f t="shared" si="2"/>
        <v>1.388955562273092E-2</v>
      </c>
      <c r="U30" s="32">
        <f t="shared" si="3"/>
        <v>4.9688908413919736E-2</v>
      </c>
    </row>
    <row r="31" spans="1:21" x14ac:dyDescent="0.2">
      <c r="A31" s="9">
        <f t="shared" si="9"/>
        <v>245</v>
      </c>
      <c r="B31" s="9">
        <f t="shared" si="4"/>
        <v>0.37328412465489452</v>
      </c>
      <c r="C31" s="44">
        <f t="shared" si="5"/>
        <v>2.7422744704710025E-2</v>
      </c>
      <c r="D31" s="9">
        <f t="shared" si="6"/>
        <v>0.35750032734404458</v>
      </c>
      <c r="E31" s="44">
        <f t="shared" si="7"/>
        <v>2.725564502144591E-2</v>
      </c>
      <c r="F31" s="55">
        <f t="shared" si="8"/>
        <v>2.7250396681500311E-2</v>
      </c>
      <c r="R31" s="4">
        <f t="shared" si="0"/>
        <v>-1.6709968326411584E-4</v>
      </c>
      <c r="S31" s="32">
        <f t="shared" si="1"/>
        <v>-6.093470404347069E-3</v>
      </c>
      <c r="T31" s="4">
        <f t="shared" si="2"/>
        <v>1.5783797310849945E-2</v>
      </c>
      <c r="U31" s="32">
        <f t="shared" si="3"/>
        <v>4.4150441562142193E-2</v>
      </c>
    </row>
    <row r="32" spans="1:21" x14ac:dyDescent="0.2">
      <c r="A32" s="9">
        <f t="shared" si="9"/>
        <v>248</v>
      </c>
      <c r="B32" s="9">
        <f t="shared" si="4"/>
        <v>0.45877711457569376</v>
      </c>
      <c r="C32" s="44">
        <f t="shared" si="5"/>
        <v>2.8891938977366648E-2</v>
      </c>
      <c r="D32" s="9">
        <f t="shared" si="6"/>
        <v>0.44193726862835331</v>
      </c>
      <c r="E32" s="44">
        <f t="shared" si="7"/>
        <v>2.8825507043428494E-2</v>
      </c>
      <c r="F32" s="55">
        <f t="shared" si="8"/>
        <v>2.8819239255928109E-2</v>
      </c>
      <c r="R32" s="4">
        <f t="shared" si="0"/>
        <v>-6.6431933938154719E-5</v>
      </c>
      <c r="S32" s="32">
        <f t="shared" si="1"/>
        <v>-2.2993241813986983E-3</v>
      </c>
      <c r="T32" s="4">
        <f t="shared" si="2"/>
        <v>1.6839845947340448E-2</v>
      </c>
      <c r="U32" s="32">
        <f t="shared" si="3"/>
        <v>3.8104607017205194E-2</v>
      </c>
    </row>
    <row r="33" spans="1:21" x14ac:dyDescent="0.2">
      <c r="A33" s="9">
        <f t="shared" si="9"/>
        <v>251</v>
      </c>
      <c r="B33" s="9">
        <f t="shared" si="4"/>
        <v>0.54599461949851857</v>
      </c>
      <c r="C33" s="44">
        <f t="shared" si="5"/>
        <v>2.9008073589347701E-2</v>
      </c>
      <c r="D33" s="9">
        <f t="shared" si="6"/>
        <v>0.52910874807631614</v>
      </c>
      <c r="E33" s="44">
        <f t="shared" si="7"/>
        <v>2.9057035980705349E-2</v>
      </c>
      <c r="F33" s="55">
        <f t="shared" si="8"/>
        <v>2.905061457702629E-2</v>
      </c>
      <c r="R33" s="4">
        <f t="shared" si="0"/>
        <v>4.8962391357647295E-5</v>
      </c>
      <c r="S33" s="32">
        <f t="shared" si="1"/>
        <v>1.6878884151627078E-3</v>
      </c>
      <c r="T33" s="4">
        <f t="shared" si="2"/>
        <v>1.6885871422202436E-2</v>
      </c>
      <c r="U33" s="32">
        <f t="shared" si="3"/>
        <v>3.191380124330679E-2</v>
      </c>
    </row>
    <row r="34" spans="1:21" x14ac:dyDescent="0.2">
      <c r="A34" s="9">
        <f t="shared" si="9"/>
        <v>254</v>
      </c>
      <c r="B34" s="9">
        <f t="shared" si="4"/>
        <v>0.63082249332678653</v>
      </c>
      <c r="C34" s="44">
        <f t="shared" si="5"/>
        <v>2.7765427404991605E-2</v>
      </c>
      <c r="D34" s="9">
        <f t="shared" si="6"/>
        <v>0.61490206427179506</v>
      </c>
      <c r="E34" s="44">
        <f t="shared" si="7"/>
        <v>2.7917693303330767E-2</v>
      </c>
      <c r="F34" s="55">
        <f t="shared" si="8"/>
        <v>2.7912019805558907E-2</v>
      </c>
      <c r="R34" s="4">
        <f t="shared" si="0"/>
        <v>1.5226589833916213E-4</v>
      </c>
      <c r="S34" s="32">
        <f t="shared" si="1"/>
        <v>5.4840106049218644E-3</v>
      </c>
      <c r="T34" s="4">
        <f t="shared" si="2"/>
        <v>1.592042905499147E-2</v>
      </c>
      <c r="U34" s="32">
        <f t="shared" si="3"/>
        <v>2.5890999526640757E-2</v>
      </c>
    </row>
    <row r="35" spans="1:21" x14ac:dyDescent="0.2">
      <c r="A35" s="9">
        <f t="shared" si="9"/>
        <v>257</v>
      </c>
      <c r="B35" s="9">
        <f t="shared" si="4"/>
        <v>0.70950846494764308</v>
      </c>
      <c r="C35" s="44">
        <f t="shared" si="5"/>
        <v>2.5345179169264834E-2</v>
      </c>
      <c r="D35" s="9">
        <f t="shared" si="6"/>
        <v>0.69539719336491579</v>
      </c>
      <c r="E35" s="44">
        <f t="shared" si="7"/>
        <v>2.5565931295551098E-2</v>
      </c>
      <c r="F35" s="55">
        <f t="shared" si="8"/>
        <v>2.5561735263465724E-2</v>
      </c>
      <c r="R35" s="4">
        <f t="shared" si="0"/>
        <v>2.2075212628626384E-4</v>
      </c>
      <c r="S35" s="32">
        <f t="shared" si="1"/>
        <v>8.7098270172799499E-3</v>
      </c>
      <c r="T35" s="4">
        <f t="shared" si="2"/>
        <v>1.4111271582727292E-2</v>
      </c>
      <c r="U35" s="32">
        <f t="shared" si="3"/>
        <v>2.0292390762242086E-2</v>
      </c>
    </row>
    <row r="36" spans="1:21" x14ac:dyDescent="0.2">
      <c r="A36" s="9">
        <f t="shared" si="9"/>
        <v>260</v>
      </c>
      <c r="B36" s="9">
        <f t="shared" si="4"/>
        <v>0.77914504830544284</v>
      </c>
      <c r="C36" s="44">
        <f t="shared" si="5"/>
        <v>2.2072407756155179E-2</v>
      </c>
      <c r="D36" s="9">
        <f t="shared" si="6"/>
        <v>0.76739559077392916</v>
      </c>
      <c r="E36" s="44">
        <f t="shared" si="7"/>
        <v>2.2315034774034556E-2</v>
      </c>
      <c r="F36" s="55">
        <f t="shared" si="8"/>
        <v>2.2312720650248141E-2</v>
      </c>
      <c r="R36" s="4">
        <f t="shared" si="0"/>
        <v>2.4262701787937727E-4</v>
      </c>
      <c r="S36" s="32">
        <f t="shared" si="1"/>
        <v>1.0992322204256015E-2</v>
      </c>
      <c r="T36" s="4">
        <f t="shared" si="2"/>
        <v>1.1749457531513685E-2</v>
      </c>
      <c r="U36" s="32">
        <f t="shared" si="3"/>
        <v>1.5310822309604611E-2</v>
      </c>
    </row>
    <row r="37" spans="1:21" x14ac:dyDescent="0.2">
      <c r="A37" s="9">
        <f t="shared" si="9"/>
        <v>263</v>
      </c>
      <c r="B37" s="9">
        <f t="shared" si="4"/>
        <v>0.83796332980924837</v>
      </c>
      <c r="C37" s="44">
        <f t="shared" si="5"/>
        <v>1.8345135300904321E-2</v>
      </c>
      <c r="D37" s="9">
        <f t="shared" si="6"/>
        <v>0.82878777653917224</v>
      </c>
      <c r="E37" s="44">
        <f t="shared" si="7"/>
        <v>1.8564676392156573E-2</v>
      </c>
      <c r="F37" s="55">
        <f t="shared" si="8"/>
        <v>1.8564268905719383E-2</v>
      </c>
      <c r="R37" s="4">
        <f t="shared" si="0"/>
        <v>2.1954109125225246E-4</v>
      </c>
      <c r="S37" s="32">
        <f t="shared" si="1"/>
        <v>1.1967264762633297E-2</v>
      </c>
      <c r="T37" s="4">
        <f t="shared" si="2"/>
        <v>9.1755532700761311E-3</v>
      </c>
      <c r="U37" s="32">
        <f t="shared" si="3"/>
        <v>1.1071052843456667E-2</v>
      </c>
    </row>
    <row r="38" spans="1:21" x14ac:dyDescent="0.2">
      <c r="A38" s="9">
        <f t="shared" si="9"/>
        <v>266</v>
      </c>
      <c r="B38" s="9">
        <f t="shared" si="4"/>
        <v>0.88539529484172896</v>
      </c>
      <c r="C38" s="44">
        <f t="shared" si="5"/>
        <v>1.4556546727783703E-2</v>
      </c>
      <c r="D38" s="9">
        <f t="shared" si="6"/>
        <v>0.87869234867096224</v>
      </c>
      <c r="E38" s="44">
        <f t="shared" si="7"/>
        <v>1.4720788175603664E-2</v>
      </c>
      <c r="F38" s="55">
        <f t="shared" si="8"/>
        <v>1.4721982559903313E-2</v>
      </c>
      <c r="R38" s="4">
        <f t="shared" si="0"/>
        <v>1.6424144781996067E-4</v>
      </c>
      <c r="S38" s="32">
        <f t="shared" si="1"/>
        <v>1.1282995266073462E-2</v>
      </c>
      <c r="T38" s="4">
        <f t="shared" si="2"/>
        <v>6.7029461707667215E-3</v>
      </c>
      <c r="U38" s="32">
        <f t="shared" si="3"/>
        <v>7.6283197195298746E-3</v>
      </c>
    </row>
    <row r="39" spans="1:21" x14ac:dyDescent="0.2">
      <c r="A39" s="9">
        <f t="shared" si="9"/>
        <v>269</v>
      </c>
      <c r="B39" s="9">
        <f t="shared" si="4"/>
        <v>0.92192607714751196</v>
      </c>
      <c r="C39" s="44">
        <f t="shared" si="5"/>
        <v>1.1030809256977157E-2</v>
      </c>
      <c r="D39" s="9">
        <f t="shared" si="6"/>
        <v>0.91736504638361149</v>
      </c>
      <c r="E39" s="44">
        <f t="shared" si="7"/>
        <v>1.1125732364534941E-2</v>
      </c>
      <c r="F39" s="55">
        <f t="shared" si="8"/>
        <v>1.1128019346286266E-2</v>
      </c>
      <c r="R39" s="4">
        <f t="shared" si="0"/>
        <v>9.4923107557784089E-5</v>
      </c>
      <c r="S39" s="32">
        <f t="shared" si="1"/>
        <v>8.6052714126793328E-3</v>
      </c>
      <c r="T39" s="4">
        <f t="shared" si="2"/>
        <v>4.5610307639004644E-3</v>
      </c>
      <c r="U39" s="32">
        <f t="shared" si="3"/>
        <v>4.9718820025689021E-3</v>
      </c>
    </row>
    <row r="40" spans="1:21" x14ac:dyDescent="0.2">
      <c r="A40" s="9">
        <f t="shared" si="9"/>
        <v>272</v>
      </c>
      <c r="B40" s="9">
        <f t="shared" si="4"/>
        <v>0.94880532869722223</v>
      </c>
      <c r="C40" s="44">
        <f t="shared" si="5"/>
        <v>7.9856342845136818E-3</v>
      </c>
      <c r="D40" s="9">
        <f t="shared" si="6"/>
        <v>0.94593472734424855</v>
      </c>
      <c r="E40" s="44">
        <f t="shared" si="7"/>
        <v>8.0145661625493931E-3</v>
      </c>
      <c r="F40" s="55">
        <f t="shared" si="8"/>
        <v>8.0173818489415183E-3</v>
      </c>
      <c r="R40" s="4">
        <f t="shared" si="0"/>
        <v>2.8931878035711248E-5</v>
      </c>
      <c r="S40" s="32">
        <f t="shared" si="1"/>
        <v>3.6229906110048179E-3</v>
      </c>
      <c r="T40" s="4">
        <f t="shared" si="2"/>
        <v>2.8706013529736785E-3</v>
      </c>
      <c r="U40" s="32">
        <f t="shared" si="3"/>
        <v>3.0346717061895088E-3</v>
      </c>
    </row>
    <row r="41" spans="1:21" x14ac:dyDescent="0.2">
      <c r="A41" s="9">
        <f t="shared" si="9"/>
        <v>275</v>
      </c>
      <c r="B41" s="9">
        <f t="shared" si="4"/>
        <v>0.96770626072920074</v>
      </c>
      <c r="C41" s="44">
        <f t="shared" si="5"/>
        <v>5.5246168043908625E-3</v>
      </c>
      <c r="D41" s="9">
        <f t="shared" si="6"/>
        <v>0.9660554225690855</v>
      </c>
      <c r="E41" s="44">
        <f t="shared" si="7"/>
        <v>5.502819825528295E-3</v>
      </c>
      <c r="F41" s="55">
        <f t="shared" si="8"/>
        <v>5.5056726594444605E-3</v>
      </c>
      <c r="R41" s="4">
        <f t="shared" si="0"/>
        <v>-2.1796978862567533E-5</v>
      </c>
      <c r="S41" s="32">
        <f t="shared" si="1"/>
        <v>-3.9454281870271437E-3</v>
      </c>
      <c r="T41" s="4">
        <f t="shared" si="2"/>
        <v>1.6508381601152422E-3</v>
      </c>
      <c r="U41" s="32">
        <f t="shared" si="3"/>
        <v>1.7088441527765307E-3</v>
      </c>
    </row>
    <row r="42" spans="1:21" x14ac:dyDescent="0.2">
      <c r="A42" s="9">
        <f t="shared" si="9"/>
        <v>278</v>
      </c>
      <c r="B42" s="9">
        <f t="shared" si="4"/>
        <v>0.98041173770025769</v>
      </c>
      <c r="C42" s="44">
        <f t="shared" si="5"/>
        <v>3.6535883934016721E-3</v>
      </c>
      <c r="D42" s="9">
        <f t="shared" si="6"/>
        <v>0.97956423295549688</v>
      </c>
      <c r="E42" s="44">
        <f t="shared" si="7"/>
        <v>3.6011767116672566E-3</v>
      </c>
      <c r="F42" s="55">
        <f t="shared" si="8"/>
        <v>3.6037223645474237E-3</v>
      </c>
      <c r="R42" s="4">
        <f t="shared" si="0"/>
        <v>-5.2411681734415485E-5</v>
      </c>
      <c r="S42" s="32">
        <f t="shared" si="1"/>
        <v>-1.434526172380836E-2</v>
      </c>
      <c r="T42" s="4">
        <f t="shared" si="2"/>
        <v>8.475047447608075E-4</v>
      </c>
      <c r="U42" s="32">
        <f t="shared" si="3"/>
        <v>8.6518547354853348E-4</v>
      </c>
    </row>
    <row r="43" spans="1:21" x14ac:dyDescent="0.2">
      <c r="A43" s="9">
        <f t="shared" si="9"/>
        <v>281</v>
      </c>
      <c r="B43" s="9">
        <f t="shared" si="4"/>
        <v>0.98857889167214819</v>
      </c>
      <c r="C43" s="44">
        <f t="shared" si="5"/>
        <v>2.3104270417029908E-3</v>
      </c>
      <c r="D43" s="9">
        <f t="shared" si="6"/>
        <v>0.98821047925264649</v>
      </c>
      <c r="E43" s="44">
        <f t="shared" si="7"/>
        <v>2.2462466245400481E-3</v>
      </c>
      <c r="F43" s="55">
        <f t="shared" si="8"/>
        <v>2.2483058009388213E-3</v>
      </c>
      <c r="R43" s="4">
        <f t="shared" si="0"/>
        <v>-6.4180417162942698E-5</v>
      </c>
      <c r="S43" s="32">
        <f t="shared" si="1"/>
        <v>-2.7778595040870022E-2</v>
      </c>
      <c r="T43" s="4">
        <f t="shared" si="2"/>
        <v>3.6841241950169579E-4</v>
      </c>
      <c r="U43" s="32">
        <f t="shared" si="3"/>
        <v>3.7280764294294358E-4</v>
      </c>
    </row>
    <row r="44" spans="1:21" x14ac:dyDescent="0.2">
      <c r="A44" s="9">
        <f t="shared" si="9"/>
        <v>284</v>
      </c>
      <c r="B44" s="9">
        <f t="shared" si="4"/>
        <v>0.99360057596928153</v>
      </c>
      <c r="C44" s="44">
        <f t="shared" si="5"/>
        <v>1.3974848268113304E-3</v>
      </c>
      <c r="D44" s="9">
        <f t="shared" si="6"/>
        <v>0.99348610886855049</v>
      </c>
      <c r="E44" s="44">
        <f t="shared" si="7"/>
        <v>1.3354397740977489E-3</v>
      </c>
      <c r="F44" s="55">
        <f t="shared" si="8"/>
        <v>1.3369727405890819E-3</v>
      </c>
      <c r="R44" s="4">
        <f t="shared" si="0"/>
        <v>-6.2045052713581485E-5</v>
      </c>
      <c r="S44" s="32">
        <f t="shared" si="1"/>
        <v>-4.4397657508132626E-2</v>
      </c>
      <c r="T44" s="4">
        <f t="shared" si="2"/>
        <v>1.144671007310416E-4</v>
      </c>
      <c r="U44" s="32">
        <f t="shared" si="3"/>
        <v>1.1521761573637353E-4</v>
      </c>
    </row>
    <row r="45" spans="1:21" x14ac:dyDescent="0.2">
      <c r="A45" s="9">
        <f t="shared" si="9"/>
        <v>287</v>
      </c>
      <c r="B45" s="9">
        <f t="shared" si="4"/>
        <v>0.99655484812947781</v>
      </c>
      <c r="C45" s="44">
        <f t="shared" si="5"/>
        <v>8.087379504562981E-4</v>
      </c>
      <c r="D45" s="9">
        <f t="shared" si="6"/>
        <v>0.99655482698168396</v>
      </c>
      <c r="E45" s="44">
        <f t="shared" si="7"/>
        <v>7.5673712588944595E-4</v>
      </c>
      <c r="F45" s="55">
        <f t="shared" si="8"/>
        <v>7.5779692220256933E-4</v>
      </c>
      <c r="R45" s="4">
        <f t="shared" si="0"/>
        <v>-5.2000824566852152E-5</v>
      </c>
      <c r="S45" s="32">
        <f t="shared" si="1"/>
        <v>-6.4298731792557476E-2</v>
      </c>
      <c r="T45" s="4">
        <f t="shared" si="2"/>
        <v>2.1147793849429775E-8</v>
      </c>
      <c r="U45" s="32">
        <f t="shared" si="3"/>
        <v>2.1220903533708393E-8</v>
      </c>
    </row>
    <row r="49" spans="1:3" x14ac:dyDescent="0.2">
      <c r="A49" s="52" t="s">
        <v>73</v>
      </c>
    </row>
    <row r="50" spans="1:3" x14ac:dyDescent="0.2">
      <c r="A50" s="9"/>
      <c r="B50" s="9" t="s">
        <v>52</v>
      </c>
    </row>
    <row r="51" spans="1:3" x14ac:dyDescent="0.2">
      <c r="A51" s="9" t="s">
        <v>53</v>
      </c>
      <c r="B51" s="40">
        <f>_xlfn.BINOM.DIST(B9+SQRT(B10),B7,B8,TRUE)-_xlfn.BINOM.DIST(B9-SQRT(B10),B7,B8,TRUE)</f>
        <v>0.67584248275981151</v>
      </c>
    </row>
    <row r="52" spans="1:3" x14ac:dyDescent="0.2">
      <c r="A52" s="9" t="s">
        <v>54</v>
      </c>
      <c r="B52" s="40">
        <f>_xlfn.NORM.DIST(B9+SQRT(B10),$B$9,SQRT($B$10),TRUE)-_xlfn.NORM.DIST(B9-SQRT(B10),$B$9,SQRT($B$10),TRUE)</f>
        <v>0.6826894921370863</v>
      </c>
    </row>
    <row r="55" spans="1:3" x14ac:dyDescent="0.2">
      <c r="A55" s="31" t="s">
        <v>62</v>
      </c>
      <c r="B55" s="31"/>
    </row>
    <row r="56" spans="1:3" x14ac:dyDescent="0.2">
      <c r="A56" s="45" t="s">
        <v>63</v>
      </c>
    </row>
    <row r="57" spans="1:3" x14ac:dyDescent="0.2">
      <c r="A57" s="9" t="s">
        <v>33</v>
      </c>
      <c r="B57" s="11">
        <v>0.1</v>
      </c>
      <c r="C57" s="11">
        <v>0.1</v>
      </c>
    </row>
    <row r="58" spans="1:3" x14ac:dyDescent="0.2">
      <c r="A58" s="9" t="s">
        <v>7</v>
      </c>
      <c r="B58" s="48">
        <v>875</v>
      </c>
      <c r="C58" s="9">
        <f>INT(B58)</f>
        <v>875</v>
      </c>
    </row>
    <row r="59" spans="1:3" ht="51" x14ac:dyDescent="0.2">
      <c r="A59" s="47" t="s">
        <v>55</v>
      </c>
      <c r="B59" s="11">
        <v>0.02</v>
      </c>
    </row>
    <row r="60" spans="1:3" ht="63.75" x14ac:dyDescent="0.2">
      <c r="A60" s="14" t="s">
        <v>65</v>
      </c>
      <c r="B60" s="46">
        <v>0.05</v>
      </c>
      <c r="C60" s="46">
        <v>0.05</v>
      </c>
    </row>
    <row r="61" spans="1:3" ht="48" x14ac:dyDescent="0.2">
      <c r="A61" s="50" t="s">
        <v>70</v>
      </c>
      <c r="B61" s="9">
        <f>INT(C58*B57)</f>
        <v>87</v>
      </c>
    </row>
    <row r="62" spans="1:3" ht="51" x14ac:dyDescent="0.2">
      <c r="A62" s="14" t="s">
        <v>66</v>
      </c>
      <c r="B62" s="41">
        <f>B60/2</f>
        <v>2.5000000000000001E-2</v>
      </c>
    </row>
    <row r="63" spans="1:3" x14ac:dyDescent="0.2">
      <c r="A63" s="9" t="s">
        <v>67</v>
      </c>
      <c r="B63" s="9">
        <f>_xlfn.BINOM.INV(C58,B57,1-B62)</f>
        <v>105</v>
      </c>
    </row>
    <row r="64" spans="1:3" x14ac:dyDescent="0.2">
      <c r="A64" s="9" t="s">
        <v>68</v>
      </c>
      <c r="B64" s="43">
        <f>B63/C58</f>
        <v>0.12</v>
      </c>
      <c r="C64" s="45" t="s">
        <v>69</v>
      </c>
    </row>
    <row r="65" spans="1:4" ht="51" x14ac:dyDescent="0.2">
      <c r="A65" s="47" t="s">
        <v>56</v>
      </c>
      <c r="B65" s="42">
        <f>B64-B57</f>
        <v>1.999999999999999E-2</v>
      </c>
      <c r="C65" s="49">
        <f>B65-B59</f>
        <v>0</v>
      </c>
    </row>
    <row r="67" spans="1:4" x14ac:dyDescent="0.2">
      <c r="A67" s="45" t="s">
        <v>64</v>
      </c>
    </row>
    <row r="68" spans="1:4" ht="24" x14ac:dyDescent="0.2">
      <c r="A68" s="50" t="s">
        <v>71</v>
      </c>
      <c r="B68" s="9">
        <f>(C58*B57+B59*C58)</f>
        <v>105</v>
      </c>
    </row>
    <row r="69" spans="1:4" ht="24" x14ac:dyDescent="0.2">
      <c r="A69" s="50" t="s">
        <v>72</v>
      </c>
      <c r="B69" s="9">
        <f>(C58*B57-B59*C58)</f>
        <v>70</v>
      </c>
    </row>
    <row r="70" spans="1:4" x14ac:dyDescent="0.2">
      <c r="A70" s="9" t="s">
        <v>57</v>
      </c>
      <c r="B70" s="42">
        <f>(B68-C58*B57)/SQRT(B57*C58*(1-B57))</f>
        <v>1.9720265943665385</v>
      </c>
    </row>
    <row r="71" spans="1:4" x14ac:dyDescent="0.2">
      <c r="A71" s="9" t="s">
        <v>58</v>
      </c>
      <c r="B71" s="42">
        <f>(B69-C58*B57)/SQRT(B57*C58*(1-B57))</f>
        <v>-1.9720265943665385</v>
      </c>
    </row>
    <row r="72" spans="1:4" ht="25.5" x14ac:dyDescent="0.2">
      <c r="A72" s="14" t="s">
        <v>59</v>
      </c>
      <c r="B72" s="43">
        <f>_xlfn.NORM.S.DIST(B70,TRUE)</f>
        <v>0.97569671466328212</v>
      </c>
      <c r="C72" s="43">
        <f>_xlfn.NORM.DIST(B68,$C$58*$B$57,SQRT($C$58*$B$57*(1-$B$57)),TRUE)</f>
        <v>0.97569671466328212</v>
      </c>
    </row>
    <row r="73" spans="1:4" ht="25.5" x14ac:dyDescent="0.2">
      <c r="A73" s="14" t="s">
        <v>60</v>
      </c>
      <c r="B73" s="43">
        <f>_xlfn.NORM.S.DIST(B71,TRUE)</f>
        <v>2.4303285336717894E-2</v>
      </c>
      <c r="C73" s="43">
        <f>_xlfn.NORM.DIST(B69,$C$58*$B$57,SQRT($C$58*$B$57*(1-$B$57)),TRUE)</f>
        <v>2.4303285336717894E-2</v>
      </c>
    </row>
    <row r="74" spans="1:4" ht="38.25" x14ac:dyDescent="0.2">
      <c r="A74" s="14" t="s">
        <v>61</v>
      </c>
      <c r="B74" s="40">
        <f>B72-B73</f>
        <v>0.95139342932656423</v>
      </c>
      <c r="C74" s="40">
        <f>C72-C73</f>
        <v>0.95139342932656423</v>
      </c>
      <c r="D74" s="51">
        <f>95%-C74</f>
        <v>-1.3934293265642772E-3</v>
      </c>
    </row>
  </sheetData>
  <dataConsolidate/>
  <hyperlinks>
    <hyperlink ref="A1:E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6" name="Spinner 1">
              <controlPr defaultSize="0" autoPict="0">
                <anchor moveWithCells="1" sizeWithCells="1">
                  <from>
                    <xdr:col>6</xdr:col>
                    <xdr:colOff>133350</xdr:colOff>
                    <xdr:row>6</xdr:row>
                    <xdr:rowOff>114300</xdr:rowOff>
                  </from>
                  <to>
                    <xdr:col>6</xdr:col>
                    <xdr:colOff>581025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Normal="100" workbookViewId="0">
      <selection activeCell="A2" sqref="A2"/>
    </sheetView>
  </sheetViews>
  <sheetFormatPr defaultRowHeight="12.75" x14ac:dyDescent="0.2"/>
  <cols>
    <col min="1" max="1" width="10.85546875" style="4" customWidth="1"/>
    <col min="2" max="2" width="17.85546875" style="4" customWidth="1"/>
    <col min="3" max="3" width="24.140625" style="4" customWidth="1"/>
    <col min="4" max="4" width="20.7109375" style="4" customWidth="1"/>
    <col min="5" max="5" width="14.85546875" style="4" bestFit="1" customWidth="1"/>
    <col min="6" max="6" width="3.7109375" style="4" customWidth="1"/>
    <col min="7" max="9" width="10.85546875" style="4" customWidth="1"/>
    <col min="10" max="10" width="12" style="4" bestFit="1" customWidth="1"/>
    <col min="11" max="12" width="9.140625" style="4"/>
    <col min="13" max="13" width="10.42578125" style="4" customWidth="1"/>
    <col min="14" max="15" width="9.140625" style="4"/>
    <col min="16" max="16" width="2.28515625" style="4" customWidth="1"/>
    <col min="17" max="17" width="14.42578125" style="4" customWidth="1"/>
    <col min="18" max="18" width="16.85546875" style="4" customWidth="1"/>
    <col min="19" max="20" width="14.42578125" style="4" customWidth="1"/>
    <col min="21" max="268" width="9.140625" style="4"/>
    <col min="269" max="269" width="10" style="4" customWidth="1"/>
    <col min="270" max="349" width="9.140625" style="4"/>
    <col min="350" max="350" width="8.5703125" style="4" customWidth="1"/>
    <col min="351" max="16384" width="9.140625" style="4"/>
  </cols>
  <sheetData>
    <row r="1" spans="1:20" ht="26.25" x14ac:dyDescent="0.2">
      <c r="A1" s="3" t="s">
        <v>1</v>
      </c>
      <c r="B1" s="3"/>
      <c r="C1" s="3"/>
      <c r="D1" s="3"/>
      <c r="E1" s="3"/>
      <c r="F1" s="3"/>
      <c r="G1" s="3"/>
      <c r="H1" s="3"/>
      <c r="I1" s="3"/>
    </row>
    <row r="2" spans="1:20" ht="15.75" x14ac:dyDescent="0.25">
      <c r="A2" s="8" t="s">
        <v>0</v>
      </c>
      <c r="B2" s="2"/>
      <c r="C2" s="2"/>
      <c r="D2" s="2"/>
      <c r="E2" s="2"/>
      <c r="F2" s="2"/>
      <c r="G2" s="2"/>
      <c r="H2" s="2"/>
      <c r="I2" s="2"/>
    </row>
    <row r="3" spans="1:20" ht="18.75" x14ac:dyDescent="0.2">
      <c r="A3" s="1" t="str">
        <f>'Гипергеом-Биномин'!A3</f>
        <v>Взаимосвязь некоторых распределений друг с другом в MS EXCEL</v>
      </c>
      <c r="B3" s="1"/>
      <c r="C3" s="1"/>
      <c r="D3" s="1"/>
      <c r="E3" s="1"/>
      <c r="F3" s="1"/>
      <c r="G3" s="1"/>
      <c r="H3" s="1"/>
      <c r="I3" s="1"/>
    </row>
    <row r="4" spans="1:20" ht="18.75" x14ac:dyDescent="0.2">
      <c r="A4" s="57" t="s">
        <v>76</v>
      </c>
      <c r="B4" s="16"/>
      <c r="C4" s="16"/>
      <c r="D4" s="16"/>
      <c r="E4" s="16"/>
      <c r="F4" s="16"/>
      <c r="G4" s="16"/>
      <c r="H4" s="16"/>
      <c r="I4" s="16"/>
    </row>
    <row r="5" spans="1:20" ht="15.75" x14ac:dyDescent="0.25">
      <c r="B5" s="5"/>
      <c r="C5" s="5"/>
      <c r="E5" s="5"/>
      <c r="F5" s="5"/>
      <c r="H5" s="5"/>
      <c r="I5" s="5"/>
    </row>
    <row r="6" spans="1:20" ht="15.75" x14ac:dyDescent="0.25">
      <c r="A6" s="10" t="s">
        <v>12</v>
      </c>
      <c r="B6" s="10" t="s">
        <v>11</v>
      </c>
      <c r="C6" s="10" t="s">
        <v>31</v>
      </c>
      <c r="F6" s="5"/>
    </row>
    <row r="7" spans="1:20" ht="25.5" x14ac:dyDescent="0.2">
      <c r="A7" s="14" t="s">
        <v>74</v>
      </c>
      <c r="B7" s="11">
        <v>1000</v>
      </c>
      <c r="C7" s="14" t="s">
        <v>75</v>
      </c>
      <c r="D7" s="34"/>
    </row>
    <row r="8" spans="1:20" x14ac:dyDescent="0.2">
      <c r="G8" s="4" t="str">
        <f>"Аппроксимация распределения Пуассона Pois(лямбда="&amp;B7&amp;") Нормальным распределением N(мю="&amp;B7&amp;"; сигма="&amp;FIXED(SQRT(B7),2)&amp;")"</f>
        <v>Аппроксимация распределения Пуассона Pois(лямбда=1000) Нормальным распределением N(мю=1000; сигма=31,62)</v>
      </c>
      <c r="Q8" s="31" t="s">
        <v>25</v>
      </c>
      <c r="R8" s="31"/>
      <c r="S8" s="31"/>
      <c r="T8" s="31"/>
    </row>
    <row r="9" spans="1:20" x14ac:dyDescent="0.2">
      <c r="B9" s="12" t="s">
        <v>40</v>
      </c>
      <c r="C9" s="12"/>
      <c r="D9" s="20" t="s">
        <v>51</v>
      </c>
      <c r="E9" s="20"/>
    </row>
    <row r="10" spans="1:20" ht="38.25" x14ac:dyDescent="0.2">
      <c r="A10" s="4">
        <f>ROUNDUP(B7/100,0)</f>
        <v>10</v>
      </c>
      <c r="B10" s="17" t="str">
        <f>B9</f>
        <v>Распределение Пуассона (лямбда)</v>
      </c>
      <c r="C10" s="17" t="s">
        <v>39</v>
      </c>
      <c r="D10" s="17" t="str">
        <f>D9</f>
        <v>Нормальное распределение (мю; сигма)</v>
      </c>
      <c r="E10" s="17" t="s">
        <v>49</v>
      </c>
      <c r="Q10" s="14" t="s">
        <v>24</v>
      </c>
      <c r="R10" s="14" t="s">
        <v>23</v>
      </c>
      <c r="S10" s="14" t="s">
        <v>24</v>
      </c>
      <c r="T10" s="14" t="s">
        <v>23</v>
      </c>
    </row>
    <row r="11" spans="1:20" x14ac:dyDescent="0.2">
      <c r="A11" s="10" t="s">
        <v>8</v>
      </c>
      <c r="B11" s="10" t="s">
        <v>9</v>
      </c>
      <c r="C11" s="10" t="s">
        <v>10</v>
      </c>
      <c r="D11" s="10" t="s">
        <v>9</v>
      </c>
      <c r="E11" s="10" t="s">
        <v>10</v>
      </c>
      <c r="Q11" s="10" t="s">
        <v>14</v>
      </c>
      <c r="R11" s="10"/>
      <c r="S11" s="10" t="s">
        <v>13</v>
      </c>
      <c r="T11" s="10"/>
    </row>
    <row r="12" spans="1:20" x14ac:dyDescent="0.2">
      <c r="A12" s="9">
        <f>INT(B7*0.9)</f>
        <v>900</v>
      </c>
      <c r="B12" s="9">
        <f>_xlfn.POISSON.DIST(A12,$B$7,TRUE)</f>
        <v>6.9776732779630666E-4</v>
      </c>
      <c r="C12" s="9">
        <f>_xlfn.POISSON.DIST(A12,$B$7,FALSE)</f>
        <v>7.516954352126002E-5</v>
      </c>
      <c r="D12" s="9">
        <f>_xlfn.NORM.DIST($A12,$B$7,SQRT($B$7),TRUE)</f>
        <v>7.8270112900127387E-4</v>
      </c>
      <c r="E12" s="9">
        <f>_xlfn.NORM.DIST($A12,$B$7,SQRT($B$7),FALSE)</f>
        <v>8.5003666025203344E-5</v>
      </c>
      <c r="Q12" s="4">
        <f t="shared" ref="Q12:Q25" si="0">E12-C12</f>
        <v>9.8341225039433241E-6</v>
      </c>
      <c r="R12" s="32">
        <f t="shared" ref="R12:R25" si="1">Q12/C12</f>
        <v>0.1308258909562483</v>
      </c>
      <c r="S12" s="4">
        <f t="shared" ref="S12:S25" si="2">B12-D12</f>
        <v>-8.4933801204967207E-5</v>
      </c>
      <c r="T12" s="32">
        <f t="shared" ref="T12:T25" si="3">S12/D12</f>
        <v>-0.10851370728612936</v>
      </c>
    </row>
    <row r="13" spans="1:20" x14ac:dyDescent="0.2">
      <c r="A13" s="9">
        <f>A12+$A$10</f>
        <v>910</v>
      </c>
      <c r="B13" s="9">
        <f t="shared" ref="B13:B38" si="4">_xlfn.POISSON.DIST(A13,$B$7,TRUE)</f>
        <v>2.0604199760104096E-3</v>
      </c>
      <c r="C13" s="9">
        <f t="shared" ref="C13:C25" si="5">_xlfn.POISSON.DIST(A13,$B$7,FALSE)</f>
        <v>2.0285196341360284E-4</v>
      </c>
      <c r="D13" s="9">
        <f t="shared" ref="D13:D38" si="6">_xlfn.NORM.DIST($A13,$B$7,SQRT($B$7),TRUE)</f>
        <v>2.2132629289599122E-3</v>
      </c>
      <c r="E13" s="9">
        <f t="shared" ref="E13:E38" si="7">_xlfn.NORM.DIST($A13,$B$7,SQRT($B$7),FALSE)</f>
        <v>2.1979480031862657E-4</v>
      </c>
      <c r="Q13" s="4">
        <f t="shared" si="0"/>
        <v>1.6942836905023731E-5</v>
      </c>
      <c r="R13" s="32">
        <f t="shared" si="1"/>
        <v>8.3523159549007256E-2</v>
      </c>
      <c r="S13" s="4">
        <f t="shared" si="2"/>
        <v>-1.5284295294950255E-4</v>
      </c>
      <c r="T13" s="32">
        <f t="shared" si="3"/>
        <v>-6.9057747703445554E-2</v>
      </c>
    </row>
    <row r="14" spans="1:20" x14ac:dyDescent="0.2">
      <c r="A14" s="9">
        <f t="shared" ref="A14:A38" si="8">A13+$A$10</f>
        <v>920</v>
      </c>
      <c r="B14" s="9">
        <f t="shared" si="4"/>
        <v>5.4931795424041762E-3</v>
      </c>
      <c r="C14" s="9">
        <f t="shared" si="5"/>
        <v>4.9047525732854539E-4</v>
      </c>
      <c r="D14" s="9">
        <f t="shared" si="6"/>
        <v>5.7060181930008239E-3</v>
      </c>
      <c r="E14" s="9">
        <f t="shared" si="7"/>
        <v>5.1424221263517676E-4</v>
      </c>
      <c r="Q14" s="4">
        <f t="shared" si="0"/>
        <v>2.376695530663137E-5</v>
      </c>
      <c r="R14" s="32">
        <f t="shared" si="1"/>
        <v>4.8456991359935309E-2</v>
      </c>
      <c r="S14" s="4">
        <f t="shared" si="2"/>
        <v>-2.1283865059664765E-4</v>
      </c>
      <c r="T14" s="32">
        <f t="shared" si="3"/>
        <v>-3.7300731157450924E-2</v>
      </c>
    </row>
    <row r="15" spans="1:20" x14ac:dyDescent="0.2">
      <c r="A15" s="9">
        <f t="shared" si="8"/>
        <v>930</v>
      </c>
      <c r="B15" s="9">
        <f t="shared" si="4"/>
        <v>1.3254476893359729E-2</v>
      </c>
      <c r="C15" s="9">
        <f t="shared" si="5"/>
        <v>1.0638338081473415E-3</v>
      </c>
      <c r="D15" s="9">
        <f t="shared" si="6"/>
        <v>1.3428347753762206E-2</v>
      </c>
      <c r="E15" s="9">
        <f t="shared" si="7"/>
        <v>1.0886507726916078E-3</v>
      </c>
      <c r="Q15" s="4">
        <f t="shared" si="0"/>
        <v>2.4816964544266277E-5</v>
      </c>
      <c r="R15" s="32">
        <f t="shared" si="1"/>
        <v>2.3327858500271609E-2</v>
      </c>
      <c r="S15" s="4">
        <f t="shared" si="2"/>
        <v>-1.7387086040247628E-4</v>
      </c>
      <c r="T15" s="32">
        <f t="shared" si="3"/>
        <v>-1.2948045700839336E-2</v>
      </c>
    </row>
    <row r="16" spans="1:20" x14ac:dyDescent="0.2">
      <c r="A16" s="9">
        <f t="shared" si="8"/>
        <v>940</v>
      </c>
      <c r="B16" s="9">
        <f t="shared" si="4"/>
        <v>2.902186154516544E-2</v>
      </c>
      <c r="C16" s="9">
        <f t="shared" si="5"/>
        <v>2.0723177163910617E-3</v>
      </c>
      <c r="D16" s="9">
        <f t="shared" si="6"/>
        <v>2.8889785561798619E-2</v>
      </c>
      <c r="E16" s="9">
        <f t="shared" si="7"/>
        <v>2.0853550036283013E-3</v>
      </c>
      <c r="Q16" s="4">
        <f t="shared" si="0"/>
        <v>1.3037287237239667E-5</v>
      </c>
      <c r="R16" s="32">
        <f t="shared" si="1"/>
        <v>6.2911623705770772E-3</v>
      </c>
      <c r="S16" s="4">
        <f t="shared" si="2"/>
        <v>1.3207598336682086E-4</v>
      </c>
      <c r="T16" s="32">
        <f t="shared" si="3"/>
        <v>4.5717190625833804E-3</v>
      </c>
    </row>
    <row r="17" spans="1:20" x14ac:dyDescent="0.2">
      <c r="A17" s="9">
        <f t="shared" si="8"/>
        <v>950</v>
      </c>
      <c r="B17" s="9">
        <f t="shared" si="4"/>
        <v>5.7836292955323221E-2</v>
      </c>
      <c r="C17" s="9">
        <f t="shared" si="5"/>
        <v>3.6296190663046043E-3</v>
      </c>
      <c r="D17" s="9">
        <f t="shared" si="6"/>
        <v>5.692314900332901E-2</v>
      </c>
      <c r="E17" s="9">
        <f t="shared" si="7"/>
        <v>3.6144478533636248E-3</v>
      </c>
      <c r="Q17" s="4">
        <f t="shared" si="0"/>
        <v>-1.5171212940979541E-5</v>
      </c>
      <c r="R17" s="32">
        <f t="shared" si="1"/>
        <v>-4.1798361381283154E-3</v>
      </c>
      <c r="S17" s="4">
        <f t="shared" si="2"/>
        <v>9.1314395199421083E-4</v>
      </c>
      <c r="T17" s="32">
        <f t="shared" si="3"/>
        <v>1.604169776237797E-2</v>
      </c>
    </row>
    <row r="18" spans="1:20" x14ac:dyDescent="0.2">
      <c r="A18" s="9">
        <f t="shared" si="8"/>
        <v>960</v>
      </c>
      <c r="B18" s="9">
        <f t="shared" si="4"/>
        <v>0.10525672066446419</v>
      </c>
      <c r="C18" s="9">
        <f t="shared" si="5"/>
        <v>5.7223412863427262E-3</v>
      </c>
      <c r="D18" s="9">
        <f t="shared" si="6"/>
        <v>0.10295160536603414</v>
      </c>
      <c r="E18" s="9">
        <f t="shared" si="7"/>
        <v>5.6685826122489565E-3</v>
      </c>
      <c r="Q18" s="4">
        <f t="shared" si="0"/>
        <v>-5.3758674093769623E-5</v>
      </c>
      <c r="R18" s="32">
        <f t="shared" si="1"/>
        <v>-9.3945242696504682E-3</v>
      </c>
      <c r="S18" s="4">
        <f t="shared" si="2"/>
        <v>2.3051152984300549E-3</v>
      </c>
      <c r="T18" s="32">
        <f t="shared" si="3"/>
        <v>2.2390280270370218E-2</v>
      </c>
    </row>
    <row r="19" spans="1:20" x14ac:dyDescent="0.2">
      <c r="A19" s="9">
        <f t="shared" si="8"/>
        <v>970</v>
      </c>
      <c r="B19" s="9">
        <f t="shared" si="4"/>
        <v>0.17561181360034347</v>
      </c>
      <c r="C19" s="9">
        <f t="shared" si="5"/>
        <v>8.1296190044973585E-3</v>
      </c>
      <c r="D19" s="9">
        <f t="shared" si="6"/>
        <v>0.17139085557395572</v>
      </c>
      <c r="E19" s="9">
        <f t="shared" si="7"/>
        <v>8.0441016315624912E-3</v>
      </c>
      <c r="Q19" s="4">
        <f t="shared" si="0"/>
        <v>-8.5517372934867247E-5</v>
      </c>
      <c r="R19" s="32">
        <f t="shared" si="1"/>
        <v>-1.0519235020430659E-2</v>
      </c>
      <c r="S19" s="4">
        <f t="shared" si="2"/>
        <v>4.22095802638775E-3</v>
      </c>
      <c r="T19" s="32">
        <f t="shared" si="3"/>
        <v>2.4627673467482007E-2</v>
      </c>
    </row>
    <row r="20" spans="1:20" x14ac:dyDescent="0.2">
      <c r="A20" s="9">
        <f t="shared" si="8"/>
        <v>980</v>
      </c>
      <c r="B20" s="9">
        <f t="shared" si="4"/>
        <v>0.26981377056126371</v>
      </c>
      <c r="C20" s="9">
        <f t="shared" si="5"/>
        <v>1.0418765936392514E-2</v>
      </c>
      <c r="D20" s="9">
        <f t="shared" si="6"/>
        <v>0.26354462843276905</v>
      </c>
      <c r="E20" s="9">
        <f t="shared" si="7"/>
        <v>1.0328830949345566E-2</v>
      </c>
      <c r="Q20" s="4">
        <f t="shared" si="0"/>
        <v>-8.9934987046947495E-5</v>
      </c>
      <c r="R20" s="32">
        <f t="shared" si="1"/>
        <v>-8.6320191466060896E-3</v>
      </c>
      <c r="S20" s="4">
        <f t="shared" si="2"/>
        <v>6.2691421284946647E-3</v>
      </c>
      <c r="T20" s="32">
        <f t="shared" si="3"/>
        <v>2.3787781848469507E-2</v>
      </c>
    </row>
    <row r="21" spans="1:20" x14ac:dyDescent="0.2">
      <c r="A21" s="9">
        <f t="shared" si="8"/>
        <v>990</v>
      </c>
      <c r="B21" s="9">
        <f t="shared" si="4"/>
        <v>0.38376226662936941</v>
      </c>
      <c r="C21" s="9">
        <f t="shared" si="5"/>
        <v>1.2057810136601161E-2</v>
      </c>
      <c r="D21" s="9">
        <f t="shared" si="6"/>
        <v>0.37591481702292462</v>
      </c>
      <c r="E21" s="9">
        <f t="shared" si="7"/>
        <v>1.2000389484301361E-2</v>
      </c>
      <c r="Q21" s="4">
        <f t="shared" si="0"/>
        <v>-5.7420652299799979E-5</v>
      </c>
      <c r="R21" s="32">
        <f t="shared" si="1"/>
        <v>-4.7621128255703011E-3</v>
      </c>
      <c r="S21" s="4">
        <f t="shared" si="2"/>
        <v>7.8474496064447896E-3</v>
      </c>
      <c r="T21" s="32">
        <f t="shared" si="3"/>
        <v>2.0875605991253664E-2</v>
      </c>
    </row>
    <row r="22" spans="1:20" x14ac:dyDescent="0.2">
      <c r="A22" s="9">
        <f t="shared" si="8"/>
        <v>1000</v>
      </c>
      <c r="B22" s="9">
        <f t="shared" si="4"/>
        <v>0.50840936716850593</v>
      </c>
      <c r="C22" s="9">
        <f t="shared" si="5"/>
        <v>1.2614611348721503E-2</v>
      </c>
      <c r="D22" s="9">
        <f t="shared" si="6"/>
        <v>0.5</v>
      </c>
      <c r="E22" s="9">
        <f t="shared" si="7"/>
        <v>1.2615662610100799E-2</v>
      </c>
      <c r="Q22" s="4">
        <f t="shared" si="0"/>
        <v>1.0512613792968556E-6</v>
      </c>
      <c r="R22" s="32">
        <f t="shared" si="1"/>
        <v>8.3336802873708939E-5</v>
      </c>
      <c r="S22" s="4">
        <f t="shared" si="2"/>
        <v>8.4093671685059324E-3</v>
      </c>
      <c r="T22" s="32">
        <f t="shared" si="3"/>
        <v>1.6818734337011865E-2</v>
      </c>
    </row>
    <row r="23" spans="1:20" x14ac:dyDescent="0.2">
      <c r="A23" s="9">
        <f t="shared" si="8"/>
        <v>1010</v>
      </c>
      <c r="B23" s="9">
        <f t="shared" si="4"/>
        <v>0.63183695413859209</v>
      </c>
      <c r="C23" s="9">
        <f t="shared" si="5"/>
        <v>1.1941828905649415E-2</v>
      </c>
      <c r="D23" s="9">
        <f t="shared" si="6"/>
        <v>0.62408518297707538</v>
      </c>
      <c r="E23" s="9">
        <f t="shared" si="7"/>
        <v>1.2000389484301361E-2</v>
      </c>
      <c r="Q23" s="4">
        <f t="shared" si="0"/>
        <v>5.8560578651946707E-5</v>
      </c>
      <c r="R23" s="32">
        <f t="shared" si="1"/>
        <v>4.9038199353403054E-3</v>
      </c>
      <c r="S23" s="4">
        <f t="shared" si="2"/>
        <v>7.7517711615167073E-3</v>
      </c>
      <c r="T23" s="32">
        <f t="shared" si="3"/>
        <v>1.2421014587365158E-2</v>
      </c>
    </row>
    <row r="24" spans="1:20" x14ac:dyDescent="0.2">
      <c r="A24" s="9">
        <f t="shared" si="8"/>
        <v>1020</v>
      </c>
      <c r="B24" s="9">
        <f t="shared" si="4"/>
        <v>0.74258130111637732</v>
      </c>
      <c r="C24" s="9">
        <f t="shared" si="5"/>
        <v>1.0239740230672648E-2</v>
      </c>
      <c r="D24" s="9">
        <f t="shared" si="6"/>
        <v>0.73645537156723095</v>
      </c>
      <c r="E24" s="9">
        <f t="shared" si="7"/>
        <v>1.0328830949345566E-2</v>
      </c>
      <c r="Q24" s="4">
        <f t="shared" si="0"/>
        <v>8.9090718672918054E-5</v>
      </c>
      <c r="R24" s="32">
        <f t="shared" si="1"/>
        <v>8.7004862101922372E-3</v>
      </c>
      <c r="S24" s="4">
        <f t="shared" si="2"/>
        <v>6.1259295491463694E-3</v>
      </c>
      <c r="T24" s="32">
        <f t="shared" si="3"/>
        <v>8.3181273240087086E-3</v>
      </c>
    </row>
    <row r="25" spans="1:20" x14ac:dyDescent="0.2">
      <c r="A25" s="9">
        <f t="shared" si="8"/>
        <v>1030</v>
      </c>
      <c r="B25" s="9">
        <f t="shared" si="4"/>
        <v>0.83270198297842735</v>
      </c>
      <c r="C25" s="9">
        <f t="shared" si="5"/>
        <v>7.960664611107204E-3</v>
      </c>
      <c r="D25" s="9">
        <f t="shared" si="6"/>
        <v>0.82860914442604428</v>
      </c>
      <c r="E25" s="9">
        <f t="shared" si="7"/>
        <v>8.0441016315624912E-3</v>
      </c>
      <c r="Q25" s="4">
        <f t="shared" si="0"/>
        <v>8.3437020455287211E-5</v>
      </c>
      <c r="R25" s="32">
        <f t="shared" si="1"/>
        <v>1.0481162632937809E-2</v>
      </c>
      <c r="S25" s="4">
        <f t="shared" si="2"/>
        <v>4.0928385523830713E-3</v>
      </c>
      <c r="T25" s="32">
        <f t="shared" si="3"/>
        <v>4.9394078980603967E-3</v>
      </c>
    </row>
    <row r="26" spans="1:20" x14ac:dyDescent="0.2">
      <c r="A26" s="9">
        <f t="shared" si="8"/>
        <v>1040</v>
      </c>
      <c r="B26" s="9">
        <f t="shared" si="4"/>
        <v>0.89927941282346113</v>
      </c>
      <c r="C26" s="9">
        <f t="shared" ref="C26:C38" si="9">_xlfn.POISSON.DIST(A26,$B$7,FALSE)</f>
        <v>5.6164901598728901E-3</v>
      </c>
      <c r="D26" s="9">
        <f t="shared" si="6"/>
        <v>0.89704839463396591</v>
      </c>
      <c r="E26" s="9">
        <f t="shared" si="7"/>
        <v>5.6685826122489565E-3</v>
      </c>
      <c r="Q26" s="4">
        <f t="shared" ref="Q26:Q38" si="10">E26-C26</f>
        <v>5.2092452376066405E-5</v>
      </c>
      <c r="R26" s="32">
        <f t="shared" ref="R26:R38" si="11">Q26/C26</f>
        <v>9.2749120702181262E-3</v>
      </c>
      <c r="S26" s="4">
        <f t="shared" ref="S26:S38" si="12">B26-D26</f>
        <v>2.2310181894952263E-3</v>
      </c>
      <c r="T26" s="32">
        <f t="shared" ref="T26:T38" si="13">S26/D26</f>
        <v>2.4870655840207785E-3</v>
      </c>
    </row>
    <row r="27" spans="1:20" x14ac:dyDescent="0.2">
      <c r="A27" s="9">
        <f t="shared" si="8"/>
        <v>1050</v>
      </c>
      <c r="B27" s="9">
        <f t="shared" si="4"/>
        <v>0.94397116163632666</v>
      </c>
      <c r="C27" s="9">
        <f t="shared" si="9"/>
        <v>3.5994904048036423E-3</v>
      </c>
      <c r="D27" s="9">
        <f t="shared" si="6"/>
        <v>0.94307685099667093</v>
      </c>
      <c r="E27" s="9">
        <f t="shared" si="7"/>
        <v>3.6144478533636248E-3</v>
      </c>
      <c r="Q27" s="4">
        <f t="shared" si="10"/>
        <v>1.4957448559982465E-5</v>
      </c>
      <c r="R27" s="32">
        <f t="shared" si="11"/>
        <v>4.1554350415884539E-3</v>
      </c>
      <c r="S27" s="4">
        <f t="shared" si="12"/>
        <v>8.9431063965572655E-4</v>
      </c>
      <c r="T27" s="32">
        <f t="shared" si="13"/>
        <v>9.4829031028658285E-4</v>
      </c>
    </row>
    <row r="28" spans="1:20" x14ac:dyDescent="0.2">
      <c r="A28" s="9">
        <f t="shared" si="8"/>
        <v>1060</v>
      </c>
      <c r="B28" s="9">
        <f t="shared" si="4"/>
        <v>0.97125565109652967</v>
      </c>
      <c r="C28" s="9">
        <f t="shared" si="9"/>
        <v>2.0973684176767847E-3</v>
      </c>
      <c r="D28" s="9">
        <f t="shared" si="6"/>
        <v>0.97111021443820134</v>
      </c>
      <c r="E28" s="9">
        <f t="shared" si="7"/>
        <v>2.0853550036283013E-3</v>
      </c>
      <c r="Q28" s="4">
        <f t="shared" si="10"/>
        <v>-1.2013414048483387E-5</v>
      </c>
      <c r="R28" s="32">
        <f t="shared" si="11"/>
        <v>-5.7278511239291082E-3</v>
      </c>
      <c r="S28" s="4">
        <f t="shared" si="12"/>
        <v>1.4543665832833508E-4</v>
      </c>
      <c r="T28" s="32">
        <f t="shared" si="13"/>
        <v>1.497632875918949E-4</v>
      </c>
    </row>
    <row r="29" spans="1:20" x14ac:dyDescent="0.2">
      <c r="A29" s="9">
        <f t="shared" si="8"/>
        <v>1070</v>
      </c>
      <c r="B29" s="9">
        <f t="shared" si="4"/>
        <v>0.98641831061057583</v>
      </c>
      <c r="C29" s="9">
        <f t="shared" si="9"/>
        <v>1.1121310431559698E-3</v>
      </c>
      <c r="D29" s="9">
        <f t="shared" si="6"/>
        <v>0.98657165224623777</v>
      </c>
      <c r="E29" s="9">
        <f t="shared" si="7"/>
        <v>1.0886507726916078E-3</v>
      </c>
      <c r="Q29" s="4">
        <f t="shared" si="10"/>
        <v>-2.3480270464362046E-5</v>
      </c>
      <c r="R29" s="32">
        <f t="shared" si="11"/>
        <v>-2.1112863100854092E-2</v>
      </c>
      <c r="S29" s="4">
        <f t="shared" si="12"/>
        <v>-1.5334163566194103E-4</v>
      </c>
      <c r="T29" s="32">
        <f t="shared" si="13"/>
        <v>-1.5542878747104786E-4</v>
      </c>
    </row>
    <row r="30" spans="1:20" x14ac:dyDescent="0.2">
      <c r="A30" s="9">
        <f t="shared" si="8"/>
        <v>1080</v>
      </c>
      <c r="B30" s="9">
        <f t="shared" si="4"/>
        <v>0.99409513589290577</v>
      </c>
      <c r="C30" s="9">
        <f t="shared" si="9"/>
        <v>5.3711502841801535E-4</v>
      </c>
      <c r="D30" s="9">
        <f t="shared" si="6"/>
        <v>0.99429398180699913</v>
      </c>
      <c r="E30" s="9">
        <f t="shared" si="7"/>
        <v>5.1424221263517676E-4</v>
      </c>
      <c r="Q30" s="4">
        <f t="shared" si="10"/>
        <v>-2.2872815782838587E-5</v>
      </c>
      <c r="R30" s="32">
        <f t="shared" si="11"/>
        <v>-4.2584576064100703E-2</v>
      </c>
      <c r="S30" s="4">
        <f t="shared" si="12"/>
        <v>-1.9884591409335961E-4</v>
      </c>
      <c r="T30" s="32">
        <f t="shared" si="13"/>
        <v>-1.999870438036678E-4</v>
      </c>
    </row>
    <row r="31" spans="1:20" x14ac:dyDescent="0.2">
      <c r="A31" s="9">
        <f t="shared" si="8"/>
        <v>1090</v>
      </c>
      <c r="B31" s="9">
        <f t="shared" si="4"/>
        <v>0.99763921389921362</v>
      </c>
      <c r="C31" s="9">
        <f t="shared" si="9"/>
        <v>2.3647445320055128E-4</v>
      </c>
      <c r="D31" s="9">
        <f t="shared" si="6"/>
        <v>0.99778673707104004</v>
      </c>
      <c r="E31" s="9">
        <f t="shared" si="7"/>
        <v>2.1979480031862657E-4</v>
      </c>
      <c r="Q31" s="4">
        <f t="shared" si="10"/>
        <v>-1.6679652881924705E-5</v>
      </c>
      <c r="R31" s="32">
        <f t="shared" si="11"/>
        <v>-7.0534692674725771E-2</v>
      </c>
      <c r="S31" s="4">
        <f t="shared" si="12"/>
        <v>-1.4752317182642471E-4</v>
      </c>
      <c r="T31" s="32">
        <f t="shared" si="13"/>
        <v>-1.478504036438414E-4</v>
      </c>
    </row>
    <row r="32" spans="1:20" x14ac:dyDescent="0.2">
      <c r="A32" s="9">
        <f t="shared" si="8"/>
        <v>1100</v>
      </c>
      <c r="B32" s="9">
        <f t="shared" si="4"/>
        <v>0.99913235903655639</v>
      </c>
      <c r="C32" s="9">
        <f t="shared" si="9"/>
        <v>9.4989442422995329E-5</v>
      </c>
      <c r="D32" s="9">
        <f t="shared" si="6"/>
        <v>0.99921729887099875</v>
      </c>
      <c r="E32" s="9">
        <f t="shared" si="7"/>
        <v>8.5003666025203344E-5</v>
      </c>
      <c r="Q32" s="4">
        <f t="shared" si="10"/>
        <v>-9.9857763977919843E-6</v>
      </c>
      <c r="R32" s="32">
        <f t="shared" si="11"/>
        <v>-0.10512511857185718</v>
      </c>
      <c r="S32" s="4">
        <f t="shared" si="12"/>
        <v>-8.4939834442354645E-5</v>
      </c>
      <c r="T32" s="32">
        <f t="shared" si="13"/>
        <v>-8.500636902336153E-5</v>
      </c>
    </row>
    <row r="33" spans="1:20" x14ac:dyDescent="0.2">
      <c r="A33" s="9">
        <f t="shared" si="8"/>
        <v>1110</v>
      </c>
      <c r="B33" s="9">
        <f t="shared" si="4"/>
        <v>0.99970691598947958</v>
      </c>
      <c r="C33" s="9">
        <f t="shared" si="9"/>
        <v>3.4841955994788426E-5</v>
      </c>
      <c r="D33" s="9">
        <f t="shared" si="6"/>
        <v>0.99974789088527549</v>
      </c>
      <c r="E33" s="9">
        <f t="shared" si="7"/>
        <v>2.9745991555056057E-5</v>
      </c>
      <c r="Q33" s="4">
        <f t="shared" si="10"/>
        <v>-5.0959644397323687E-6</v>
      </c>
      <c r="R33" s="32">
        <f t="shared" si="11"/>
        <v>-0.14625942471469197</v>
      </c>
      <c r="S33" s="4">
        <f t="shared" si="12"/>
        <v>-4.097489579590885E-5</v>
      </c>
      <c r="T33" s="32">
        <f t="shared" si="13"/>
        <v>-4.0985228545594262E-5</v>
      </c>
    </row>
    <row r="34" spans="1:20" x14ac:dyDescent="0.2">
      <c r="A34" s="9">
        <f t="shared" si="8"/>
        <v>1120</v>
      </c>
      <c r="B34" s="9">
        <f t="shared" si="4"/>
        <v>0.99990900616333867</v>
      </c>
      <c r="C34" s="9">
        <f t="shared" si="9"/>
        <v>1.1679417376553637E-5</v>
      </c>
      <c r="D34" s="9">
        <f t="shared" si="6"/>
        <v>0.99992609884483274</v>
      </c>
      <c r="E34" s="9">
        <f t="shared" si="7"/>
        <v>9.4186746679695612E-6</v>
      </c>
      <c r="Q34" s="4">
        <f t="shared" si="10"/>
        <v>-2.2607427085840755E-6</v>
      </c>
      <c r="R34" s="32">
        <f t="shared" si="11"/>
        <v>-0.19356639425546204</v>
      </c>
      <c r="S34" s="4">
        <f t="shared" si="12"/>
        <v>-1.709268149407972E-5</v>
      </c>
      <c r="T34" s="32">
        <f t="shared" si="13"/>
        <v>-1.7093944756343579E-5</v>
      </c>
    </row>
    <row r="35" spans="1:20" x14ac:dyDescent="0.2">
      <c r="A35" s="9">
        <f t="shared" si="8"/>
        <v>1130</v>
      </c>
      <c r="B35" s="9">
        <f t="shared" si="4"/>
        <v>0.99997403123903306</v>
      </c>
      <c r="C35" s="9">
        <f t="shared" si="9"/>
        <v>3.5808021665944199E-6</v>
      </c>
      <c r="D35" s="9">
        <f t="shared" si="6"/>
        <v>0.9999802992086374</v>
      </c>
      <c r="E35" s="9">
        <f t="shared" si="7"/>
        <v>2.6984954724388378E-6</v>
      </c>
      <c r="Q35" s="4">
        <f t="shared" si="10"/>
        <v>-8.823066941555821E-7</v>
      </c>
      <c r="R35" s="32">
        <f t="shared" si="11"/>
        <v>-0.24639917345523565</v>
      </c>
      <c r="S35" s="4">
        <f t="shared" si="12"/>
        <v>-6.2679696043455024E-6</v>
      </c>
      <c r="T35" s="32">
        <f t="shared" si="13"/>
        <v>-6.2680930907397243E-6</v>
      </c>
    </row>
    <row r="36" spans="1:20" x14ac:dyDescent="0.2">
      <c r="A36" s="9">
        <f t="shared" si="8"/>
        <v>1140</v>
      </c>
      <c r="B36" s="9">
        <f t="shared" si="4"/>
        <v>0.99999318599101494</v>
      </c>
      <c r="C36" s="9">
        <f t="shared" si="9"/>
        <v>1.0048999771672093E-6</v>
      </c>
      <c r="D36" s="9">
        <f t="shared" si="6"/>
        <v>0.99999522654007733</v>
      </c>
      <c r="E36" s="9">
        <f t="shared" si="7"/>
        <v>6.9955866962680146E-7</v>
      </c>
      <c r="Q36" s="4">
        <f t="shared" si="10"/>
        <v>-3.0534130754040785E-7</v>
      </c>
      <c r="R36" s="32">
        <f t="shared" si="11"/>
        <v>-0.30385243753428892</v>
      </c>
      <c r="S36" s="4">
        <f t="shared" si="12"/>
        <v>-2.0405490623875977E-6</v>
      </c>
      <c r="T36" s="32">
        <f t="shared" si="13"/>
        <v>-2.0405588029132631E-6</v>
      </c>
    </row>
    <row r="37" spans="1:20" x14ac:dyDescent="0.2">
      <c r="A37" s="9">
        <f t="shared" si="8"/>
        <v>1150</v>
      </c>
      <c r="B37" s="9">
        <f t="shared" si="4"/>
        <v>0.9999983556601667</v>
      </c>
      <c r="C37" s="9">
        <f t="shared" si="9"/>
        <v>2.5833637062245602E-7</v>
      </c>
      <c r="D37" s="9">
        <f t="shared" si="6"/>
        <v>0.99999894928202204</v>
      </c>
      <c r="E37" s="9">
        <f t="shared" si="7"/>
        <v>1.6409567867287274E-7</v>
      </c>
      <c r="Q37" s="4">
        <f t="shared" si="10"/>
        <v>-9.4240691949583273E-8</v>
      </c>
      <c r="R37" s="32">
        <f t="shared" si="11"/>
        <v>-0.36479838948930154</v>
      </c>
      <c r="S37" s="4">
        <f t="shared" si="12"/>
        <v>-5.936218553381778E-7</v>
      </c>
      <c r="T37" s="32">
        <f t="shared" si="13"/>
        <v>-5.9362247906798862E-7</v>
      </c>
    </row>
    <row r="38" spans="1:20" x14ac:dyDescent="0.2">
      <c r="A38" s="9">
        <f t="shared" si="8"/>
        <v>1160</v>
      </c>
      <c r="B38" s="9">
        <f t="shared" si="4"/>
        <v>0.9999996349364435</v>
      </c>
      <c r="C38" s="9">
        <f t="shared" si="9"/>
        <v>6.0883480722483023E-8</v>
      </c>
      <c r="D38" s="9">
        <f t="shared" si="6"/>
        <v>0.99999978998030115</v>
      </c>
      <c r="E38" s="9">
        <f t="shared" si="7"/>
        <v>3.4828975312041507E-8</v>
      </c>
      <c r="Q38" s="4">
        <f t="shared" si="10"/>
        <v>-2.6054505410441516E-8</v>
      </c>
      <c r="R38" s="32">
        <f t="shared" si="11"/>
        <v>-0.42794047090051013</v>
      </c>
      <c r="S38" s="4">
        <f t="shared" si="12"/>
        <v>-1.550438576414237E-7</v>
      </c>
      <c r="T38" s="32">
        <f t="shared" si="13"/>
        <v>-1.5504389020369482E-7</v>
      </c>
    </row>
  </sheetData>
  <hyperlinks>
    <hyperlink ref="A1:E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6" customWidth="1"/>
    <col min="2" max="16384" width="9.140625" style="6" hidden="1"/>
  </cols>
  <sheetData>
    <row r="1" spans="1:7" ht="36.75" customHeight="1" x14ac:dyDescent="0.25">
      <c r="A1" s="58" t="s">
        <v>2</v>
      </c>
      <c r="B1" s="58"/>
      <c r="C1" s="58"/>
      <c r="D1" s="58"/>
      <c r="E1" s="58"/>
      <c r="F1" s="58"/>
      <c r="G1" s="58"/>
    </row>
    <row r="2" spans="1:7" ht="107.25" customHeight="1" x14ac:dyDescent="0.25">
      <c r="A2" s="7" t="s">
        <v>3</v>
      </c>
    </row>
    <row r="3" spans="1:7" ht="105" customHeight="1" x14ac:dyDescent="0.25">
      <c r="A3" s="7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2:F23"/>
  <sheetViews>
    <sheetView showGridLines="0" workbookViewId="0">
      <selection activeCell="J23" sqref="J23"/>
    </sheetView>
  </sheetViews>
  <sheetFormatPr defaultRowHeight="15" x14ac:dyDescent="0.25"/>
  <cols>
    <col min="3" max="3" width="14.28515625" bestFit="1" customWidth="1"/>
  </cols>
  <sheetData>
    <row r="12" spans="3:5" ht="24.75" customHeight="1" x14ac:dyDescent="0.35">
      <c r="C12" s="24"/>
    </row>
    <row r="15" spans="3:5" ht="21" x14ac:dyDescent="0.35">
      <c r="E15" s="24"/>
    </row>
    <row r="20" spans="3:6" ht="21" x14ac:dyDescent="0.35">
      <c r="C20" s="24"/>
    </row>
    <row r="23" spans="3:6" ht="15.75" x14ac:dyDescent="0.25">
      <c r="F23" s="33" t="s">
        <v>38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Гипергеом-Биномин</vt:lpstr>
      <vt:lpstr>Биномин-Пуассон</vt:lpstr>
      <vt:lpstr>Биномин-Норм</vt:lpstr>
      <vt:lpstr>Пуассон-Норм</vt:lpstr>
      <vt:lpstr>EXCEL2.RU</vt:lpstr>
      <vt:lpstr>Связи</vt:lpstr>
    </vt:vector>
  </TitlesOfParts>
  <Company>ОАО "ТВЭЛ"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Michael</cp:lastModifiedBy>
  <dcterms:created xsi:type="dcterms:W3CDTF">2015-12-29T05:54:24Z</dcterms:created>
  <dcterms:modified xsi:type="dcterms:W3CDTF">2016-11-06T17:35:16Z</dcterms:modified>
</cp:coreProperties>
</file>