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05" windowWidth="18975" windowHeight="11895" tabRatio="540"/>
  </bookViews>
  <sheets>
    <sheet name="задача 1" sheetId="24" r:id="rId1"/>
    <sheet name="задача 2" sheetId="19" r:id="rId2"/>
    <sheet name="EXCEL2.RU" sheetId="25" r:id="rId3"/>
    <sheet name="EXCEL2.RU (2)" sheetId="26" state="veryHidden" r:id="rId4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E22" i="24" l="1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21" i="24"/>
  <c r="M26" i="24"/>
  <c r="M27" i="24"/>
  <c r="M28" i="24"/>
  <c r="M29" i="24"/>
  <c r="M30" i="24"/>
  <c r="M31" i="24"/>
  <c r="M32" i="24"/>
  <c r="M33" i="24"/>
  <c r="M34" i="24"/>
  <c r="M25" i="24"/>
  <c r="J25" i="24"/>
  <c r="B14" i="24"/>
  <c r="G21" i="24"/>
  <c r="H22" i="24"/>
  <c r="B11" i="24"/>
  <c r="B11" i="19"/>
  <c r="B15" i="19"/>
  <c r="B14" i="19"/>
  <c r="B46" i="24"/>
  <c r="B15" i="24"/>
  <c r="B16" i="19"/>
  <c r="D60" i="24"/>
  <c r="B58" i="24"/>
  <c r="B56" i="24"/>
  <c r="B54" i="24"/>
  <c r="B52" i="24"/>
  <c r="B50" i="24"/>
  <c r="B48" i="24"/>
  <c r="B60" i="24"/>
  <c r="B59" i="24"/>
  <c r="B57" i="24"/>
  <c r="B55" i="24"/>
  <c r="B53" i="24"/>
  <c r="B51" i="24"/>
  <c r="B49" i="24"/>
  <c r="B47" i="24"/>
  <c r="D58" i="24"/>
  <c r="D56" i="24"/>
  <c r="D54" i="24"/>
  <c r="D52" i="24"/>
  <c r="D50" i="24"/>
  <c r="D48" i="24"/>
  <c r="D46" i="24"/>
  <c r="D59" i="24"/>
  <c r="D57" i="24"/>
  <c r="D55" i="24"/>
  <c r="D53" i="24"/>
  <c r="D51" i="24"/>
  <c r="D49" i="24"/>
  <c r="D47" i="24"/>
  <c r="B16" i="24"/>
  <c r="B45" i="24"/>
  <c r="D42" i="24"/>
  <c r="B41" i="24"/>
  <c r="D44" i="24"/>
  <c r="B43" i="24"/>
  <c r="D43" i="24"/>
  <c r="B42" i="24"/>
  <c r="D45" i="24"/>
  <c r="B44" i="24"/>
  <c r="D41" i="24"/>
  <c r="D40" i="24"/>
  <c r="B40" i="24"/>
  <c r="D39" i="24"/>
  <c r="B39" i="24"/>
  <c r="B23" i="24"/>
  <c r="B27" i="24"/>
  <c r="B31" i="24"/>
  <c r="B35" i="24"/>
  <c r="B21" i="24"/>
  <c r="D25" i="24"/>
  <c r="D29" i="24"/>
  <c r="D33" i="24"/>
  <c r="D37" i="24"/>
  <c r="B22" i="24"/>
  <c r="B26" i="24"/>
  <c r="B30" i="24"/>
  <c r="B34" i="24"/>
  <c r="B38" i="24"/>
  <c r="D24" i="24"/>
  <c r="D28" i="24"/>
  <c r="D32" i="24"/>
  <c r="D36" i="24"/>
  <c r="B25" i="24"/>
  <c r="B29" i="24"/>
  <c r="B33" i="24"/>
  <c r="B37" i="24"/>
  <c r="D23" i="24"/>
  <c r="D27" i="24"/>
  <c r="D31" i="24"/>
  <c r="D35" i="24"/>
  <c r="D21" i="24"/>
  <c r="B24" i="24"/>
  <c r="B28" i="24"/>
  <c r="B32" i="24"/>
  <c r="B36" i="24"/>
  <c r="D22" i="24"/>
  <c r="D26" i="24"/>
  <c r="D30" i="24"/>
  <c r="D34" i="24"/>
  <c r="D38" i="24"/>
  <c r="C48" i="24"/>
  <c r="C50" i="24"/>
  <c r="C52" i="24"/>
  <c r="C54" i="24"/>
  <c r="C56" i="24"/>
  <c r="C58" i="24"/>
  <c r="C60" i="24"/>
  <c r="C47" i="24"/>
  <c r="C49" i="24"/>
  <c r="C51" i="24"/>
  <c r="C53" i="24"/>
  <c r="C55" i="24"/>
  <c r="C57" i="24"/>
  <c r="C59" i="24"/>
  <c r="C46" i="24"/>
  <c r="C42" i="24"/>
  <c r="C45" i="24"/>
  <c r="C44" i="24"/>
  <c r="C43" i="24"/>
  <c r="C41" i="24"/>
  <c r="C22" i="24"/>
  <c r="C24" i="24"/>
  <c r="C26" i="24"/>
  <c r="C28" i="24"/>
  <c r="C30" i="24"/>
  <c r="C32" i="24"/>
  <c r="C34" i="24"/>
  <c r="C36" i="24"/>
  <c r="C38" i="24"/>
  <c r="C40" i="24"/>
  <c r="C23" i="24"/>
  <c r="C25" i="24"/>
  <c r="C27" i="24"/>
  <c r="C29" i="24"/>
  <c r="C31" i="24"/>
  <c r="C33" i="24"/>
  <c r="C35" i="24"/>
  <c r="C37" i="24"/>
  <c r="C39" i="24"/>
  <c r="C21" i="24"/>
  <c r="H21" i="24"/>
  <c r="I21" i="24" l="1"/>
  <c r="J21" i="24" l="1"/>
  <c r="K21" i="24" s="1"/>
</calcChain>
</file>

<file path=xl/sharedStrings.xml><?xml version="1.0" encoding="utf-8"?>
<sst xmlns="http://schemas.openxmlformats.org/spreadsheetml/2006/main" count="94" uniqueCount="59">
  <si>
    <t>type</t>
  </si>
  <si>
    <t>тип</t>
  </si>
  <si>
    <t>Future value</t>
  </si>
  <si>
    <t>fv</t>
  </si>
  <si>
    <t>бс</t>
  </si>
  <si>
    <t>Present value (Loan amount)</t>
  </si>
  <si>
    <t>pv</t>
  </si>
  <si>
    <t>пс</t>
  </si>
  <si>
    <t>nper</t>
  </si>
  <si>
    <t>кпер</t>
  </si>
  <si>
    <t>Interest rate</t>
  </si>
  <si>
    <t>rate</t>
  </si>
  <si>
    <t>ставка</t>
  </si>
  <si>
    <t>% годовой</t>
  </si>
  <si>
    <t>Тип выплаты</t>
  </si>
  <si>
    <t>Параметр</t>
  </si>
  <si>
    <t>Значение</t>
  </si>
  <si>
    <t>Перевод</t>
  </si>
  <si>
    <t>Остаток в конце</t>
  </si>
  <si>
    <t>% за период</t>
  </si>
  <si>
    <t>0- в конце, 1 - в начале периода</t>
  </si>
  <si>
    <t>Число платежей в год</t>
  </si>
  <si>
    <t>Размер ссуды</t>
  </si>
  <si>
    <t>Регулярный платеж (аннуитет)</t>
  </si>
  <si>
    <t>Аргумент в КПЕР()</t>
  </si>
  <si>
    <t>плт</t>
  </si>
  <si>
    <t>pmt</t>
  </si>
  <si>
    <t>payment</t>
  </si>
  <si>
    <t>Число периодов (формула)</t>
  </si>
  <si>
    <t>Число периодов (КПЕР)</t>
  </si>
  <si>
    <t>0- At the end of the period, 1- At the beginning of the period</t>
  </si>
  <si>
    <t>Число лет</t>
  </si>
  <si>
    <t>Возврат кредита</t>
  </si>
  <si>
    <t>Накопление средств</t>
  </si>
  <si>
    <t>Число периодов</t>
  </si>
  <si>
    <t>Погашение основной суммы долга</t>
  </si>
  <si>
    <t>Остаток долга</t>
  </si>
  <si>
    <t>Выплаченные %</t>
  </si>
  <si>
    <t>Последний платеж</t>
  </si>
  <si>
    <t>Погашено кредита (только полные периоды)</t>
  </si>
  <si>
    <t>Последний полный период</t>
  </si>
  <si>
    <t>Проценты за последний (неполный) период</t>
  </si>
  <si>
    <t>Остаток к уплате в последний (неполный) период</t>
  </si>
  <si>
    <t>За сколько периодов мы оплатим</t>
  </si>
  <si>
    <t>периодов</t>
  </si>
  <si>
    <t>График погашения кредита</t>
  </si>
  <si>
    <t xml:space="preserve">* В графике погашения кредита можно проверить полученный результат сложив Погашенные суммы </t>
  </si>
  <si>
    <t>основного долга за рассчитанное количество периодов</t>
  </si>
  <si>
    <t>Начальный вклад</t>
  </si>
  <si>
    <t>Сумма вклада в конце</t>
  </si>
  <si>
    <t>Суммарный платеж</t>
  </si>
  <si>
    <t>Выберите % кредита</t>
  </si>
  <si>
    <t>Вычисление суммы последнего платежа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</si>
  <si>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</si>
  <si>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</si>
  <si>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</si>
  <si>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</si>
  <si>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</si>
  <si>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Аннуитет. Расчет в MS EXCEL количества периодов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</si>
</sst>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&quot;р.&quot;;[Red]\-#,##0.00&quot;р.&quot;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0.0%"/>
    <numFmt numFmtId="166" formatCode="0.000%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>
      <alignment horizontal="left"/>
    </xf>
  </cellStyleXfs>
  <cellXfs count="37">
    <xf numFmtId="0" fontId="0" fillId="0" borderId="0" xfId="0"/>
    <xf numFmtId="0" fontId="1" fillId="0" borderId="0" xfId="0" applyFont="1"/>
    <xf numFmtId="0" fontId="2" fillId="0" borderId="0" xfId="1"/>
    <xf numFmtId="0" fontId="0" fillId="0" borderId="1" xfId="0" applyBorder="1"/>
    <xf numFmtId="165" fontId="7" fillId="0" borderId="1" xfId="5" applyNumberFormat="1" applyFont="1" applyBorder="1"/>
    <xf numFmtId="166" fontId="0" fillId="0" borderId="0" xfId="5" applyNumberFormat="1" applyFont="1"/>
    <xf numFmtId="0" fontId="7" fillId="0" borderId="1" xfId="0" applyFont="1" applyBorder="1"/>
    <xf numFmtId="0" fontId="1" fillId="0" borderId="1" xfId="0" applyFont="1" applyBorder="1"/>
    <xf numFmtId="0" fontId="1" fillId="0" borderId="1" xfId="0" applyFont="1" applyFill="1" applyBorder="1"/>
    <xf numFmtId="8" fontId="0" fillId="0" borderId="0" xfId="0" applyNumberFormat="1" applyBorder="1"/>
    <xf numFmtId="4" fontId="7" fillId="0" borderId="1" xfId="0" applyNumberFormat="1" applyFont="1" applyBorder="1"/>
    <xf numFmtId="10" fontId="8" fillId="0" borderId="1" xfId="5" applyNumberFormat="1" applyFont="1" applyBorder="1"/>
    <xf numFmtId="0" fontId="0" fillId="0" borderId="1" xfId="0" applyFill="1" applyBorder="1"/>
    <xf numFmtId="1" fontId="7" fillId="0" borderId="1" xfId="5" applyNumberFormat="1" applyFont="1" applyBorder="1"/>
    <xf numFmtId="43" fontId="0" fillId="0" borderId="0" xfId="6" applyFont="1"/>
    <xf numFmtId="0" fontId="1" fillId="2" borderId="1" xfId="0" applyFont="1" applyFill="1" applyBorder="1"/>
    <xf numFmtId="4" fontId="9" fillId="2" borderId="1" xfId="0" applyNumberFormat="1" applyFont="1" applyFill="1" applyBorder="1"/>
    <xf numFmtId="8" fontId="0" fillId="0" borderId="1" xfId="0" applyNumberFormat="1" applyFill="1" applyBorder="1"/>
    <xf numFmtId="4" fontId="8" fillId="0" borderId="1" xfId="0" applyNumberFormat="1" applyFont="1" applyFill="1" applyBorder="1"/>
    <xf numFmtId="2" fontId="0" fillId="0" borderId="1" xfId="0" applyNumberFormat="1" applyBorder="1"/>
    <xf numFmtId="8" fontId="0" fillId="0" borderId="1" xfId="0" applyNumberFormat="1" applyBorder="1"/>
    <xf numFmtId="0" fontId="0" fillId="0" borderId="2" xfId="0" applyBorder="1"/>
    <xf numFmtId="8" fontId="0" fillId="0" borderId="2" xfId="0" applyNumberFormat="1" applyBorder="1"/>
    <xf numFmtId="0" fontId="1" fillId="0" borderId="1" xfId="0" applyFont="1" applyBorder="1" applyAlignment="1">
      <alignment wrapText="1"/>
    </xf>
    <xf numFmtId="4" fontId="0" fillId="0" borderId="0" xfId="0" applyNumberFormat="1"/>
    <xf numFmtId="4" fontId="0" fillId="0" borderId="1" xfId="0" applyNumberFormat="1" applyBorder="1"/>
    <xf numFmtId="0" fontId="1" fillId="0" borderId="1" xfId="0" applyFont="1" applyFill="1" applyBorder="1" applyAlignment="1">
      <alignment wrapText="1"/>
    </xf>
    <xf numFmtId="9" fontId="0" fillId="0" borderId="0" xfId="0" applyNumberFormat="1"/>
    <xf numFmtId="9" fontId="0" fillId="3" borderId="1" xfId="0" applyNumberFormat="1" applyFill="1" applyBorder="1"/>
    <xf numFmtId="0" fontId="1" fillId="0" borderId="0" xfId="0" applyFont="1" applyFill="1" applyBorder="1"/>
    <xf numFmtId="0" fontId="10" fillId="0" borderId="0" xfId="0" applyFont="1"/>
    <xf numFmtId="0" fontId="11" fillId="4" borderId="0" xfId="4" applyFont="1" applyFill="1" applyAlignment="1" applyProtection="1">
      <alignment horizontal="center" vertical="center"/>
    </xf>
    <xf numFmtId="0" fontId="12" fillId="5" borderId="0" xfId="1" applyFont="1" applyFill="1" applyAlignment="1">
      <alignment vertical="center" wrapText="1"/>
    </xf>
    <xf numFmtId="0" fontId="11" fillId="4" borderId="0" xfId="8" applyFont="1" applyFill="1" applyAlignment="1" applyProtection="1">
      <alignment vertical="center"/>
    </xf>
    <xf numFmtId="0" fontId="15" fillId="3" borderId="0" xfId="0" applyFont="1" applyFill="1" applyAlignment="1"/>
    <xf numFmtId="0" fontId="16" fillId="3" borderId="0" xfId="0" applyFont="1" applyFill="1" applyAlignment="1">
      <alignment vertical="center"/>
    </xf>
    <xf numFmtId="0" fontId="5" fillId="3" borderId="0" xfId="4" applyFill="1" applyAlignment="1" applyProtection="1"/>
  </cellXfs>
  <cellStyles count="10">
    <cellStyle name="Currency_TapePivot" xfId="3"/>
    <cellStyle name="Normal_ALLOC1" xfId="7"/>
    <cellStyle name="Гиперссылка" xfId="4" builtinId="8"/>
    <cellStyle name="Гиперссылка 2" xfId="2"/>
    <cellStyle name="Гиперссылка 3" xfId="8"/>
    <cellStyle name="Обычный" xfId="0" builtinId="0"/>
    <cellStyle name="Обычный 2" xfId="1"/>
    <cellStyle name="Обычный 3" xfId="9"/>
    <cellStyle name="Процентный" xfId="5" builtinId="5"/>
    <cellStyle name="Финансовый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annuitet-raschet-v-ms-excel-kolichestva-periodov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annuitet-raschet-v-ms-excel-kolichestva-periodov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60"/>
  <sheetViews>
    <sheetView tabSelected="1" zoomScaleNormal="100" workbookViewId="0">
      <selection activeCell="G3" sqref="A1:G3"/>
    </sheetView>
  </sheetViews>
  <sheetFormatPr defaultRowHeight="15" x14ac:dyDescent="0.25"/>
  <cols>
    <col min="1" max="1" width="30.140625" customWidth="1"/>
    <col min="2" max="2" width="13.5703125" customWidth="1"/>
    <col min="3" max="3" width="13.42578125" customWidth="1"/>
    <col min="4" max="4" width="14.5703125" customWidth="1"/>
    <col min="5" max="5" width="14.28515625" customWidth="1"/>
    <col min="6" max="6" width="16.85546875" customWidth="1"/>
    <col min="7" max="7" width="19.140625" customWidth="1"/>
    <col min="8" max="8" width="18.42578125" bestFit="1" customWidth="1"/>
    <col min="9" max="9" width="19.7109375" bestFit="1" customWidth="1"/>
    <col min="10" max="10" width="22.5703125" customWidth="1"/>
    <col min="11" max="11" width="11.42578125" bestFit="1" customWidth="1"/>
    <col min="12" max="12" width="9.140625" customWidth="1"/>
  </cols>
  <sheetData>
    <row r="1" spans="1:7" ht="26.25" x14ac:dyDescent="0.25">
      <c r="A1" s="33" t="s">
        <v>56</v>
      </c>
      <c r="B1" s="33"/>
      <c r="C1" s="33"/>
      <c r="D1" s="33"/>
      <c r="E1" s="33"/>
      <c r="F1" s="33"/>
      <c r="G1" s="33"/>
    </row>
    <row r="2" spans="1:7" ht="15.75" x14ac:dyDescent="0.25">
      <c r="A2" s="36" t="s">
        <v>57</v>
      </c>
      <c r="B2" s="34"/>
      <c r="C2" s="34"/>
      <c r="D2" s="34"/>
      <c r="E2" s="34"/>
      <c r="F2" s="34"/>
      <c r="G2" s="34"/>
    </row>
    <row r="3" spans="1:7" ht="18.75" x14ac:dyDescent="0.25">
      <c r="A3" s="35" t="s">
        <v>58</v>
      </c>
      <c r="B3" s="35"/>
      <c r="C3" s="35"/>
      <c r="D3" s="35"/>
      <c r="E3" s="35"/>
      <c r="F3" s="35"/>
      <c r="G3" s="35"/>
    </row>
    <row r="4" spans="1:7" x14ac:dyDescent="0.25">
      <c r="A4" s="1" t="s">
        <v>32</v>
      </c>
      <c r="F4" s="5"/>
    </row>
    <row r="5" spans="1:7" hidden="1" x14ac:dyDescent="0.25">
      <c r="A5" s="1"/>
      <c r="F5" s="5"/>
    </row>
    <row r="6" spans="1:7" x14ac:dyDescent="0.25">
      <c r="A6" s="7" t="s">
        <v>15</v>
      </c>
      <c r="B6" s="7" t="s">
        <v>16</v>
      </c>
      <c r="C6" s="7" t="s">
        <v>24</v>
      </c>
      <c r="D6" s="7"/>
      <c r="E6" s="7" t="s">
        <v>17</v>
      </c>
      <c r="F6" s="5"/>
    </row>
    <row r="7" spans="1:7" x14ac:dyDescent="0.25">
      <c r="A7" s="3" t="s">
        <v>22</v>
      </c>
      <c r="B7" s="10">
        <v>1000000</v>
      </c>
      <c r="C7" s="3" t="s">
        <v>7</v>
      </c>
      <c r="D7" s="3" t="s">
        <v>6</v>
      </c>
      <c r="E7" s="3" t="s">
        <v>5</v>
      </c>
      <c r="F7" s="5"/>
    </row>
    <row r="8" spans="1:7" x14ac:dyDescent="0.25">
      <c r="A8" s="3" t="s">
        <v>18</v>
      </c>
      <c r="B8" s="10">
        <v>0</v>
      </c>
      <c r="C8" s="3" t="s">
        <v>4</v>
      </c>
      <c r="D8" s="3" t="s">
        <v>3</v>
      </c>
      <c r="E8" s="3" t="s">
        <v>2</v>
      </c>
      <c r="F8" s="5"/>
    </row>
    <row r="9" spans="1:7" x14ac:dyDescent="0.25">
      <c r="A9" s="3" t="s">
        <v>13</v>
      </c>
      <c r="B9" s="4">
        <v>0.1</v>
      </c>
      <c r="C9" s="3"/>
      <c r="D9" s="3"/>
      <c r="E9" s="3"/>
      <c r="F9" s="5"/>
    </row>
    <row r="10" spans="1:7" x14ac:dyDescent="0.25">
      <c r="A10" s="3" t="s">
        <v>21</v>
      </c>
      <c r="B10" s="13">
        <v>12</v>
      </c>
      <c r="C10" s="3"/>
      <c r="D10" s="3"/>
      <c r="E10" s="3"/>
      <c r="F10" s="5"/>
    </row>
    <row r="11" spans="1:7" x14ac:dyDescent="0.25">
      <c r="A11" s="3" t="s">
        <v>19</v>
      </c>
      <c r="B11" s="11">
        <f>B9/B10</f>
        <v>8.3333333333333332E-3</v>
      </c>
      <c r="C11" s="3" t="s">
        <v>12</v>
      </c>
      <c r="D11" s="3" t="s">
        <v>11</v>
      </c>
      <c r="E11" s="3" t="s">
        <v>10</v>
      </c>
      <c r="F11" s="5"/>
    </row>
    <row r="12" spans="1:7" x14ac:dyDescent="0.25">
      <c r="A12" s="3" t="s">
        <v>23</v>
      </c>
      <c r="B12" s="10">
        <v>-50000</v>
      </c>
      <c r="C12" s="3" t="s">
        <v>25</v>
      </c>
      <c r="D12" s="3" t="s">
        <v>26</v>
      </c>
      <c r="E12" s="3" t="s">
        <v>27</v>
      </c>
      <c r="F12" s="5"/>
    </row>
    <row r="13" spans="1:7" x14ac:dyDescent="0.25">
      <c r="A13" s="3" t="s">
        <v>14</v>
      </c>
      <c r="B13" s="6">
        <v>0</v>
      </c>
      <c r="C13" s="3" t="s">
        <v>1</v>
      </c>
      <c r="D13" s="3" t="s">
        <v>0</v>
      </c>
      <c r="E13" s="3" t="s">
        <v>30</v>
      </c>
      <c r="F13" s="5" t="s">
        <v>20</v>
      </c>
    </row>
    <row r="14" spans="1:7" x14ac:dyDescent="0.25">
      <c r="A14" s="15" t="s">
        <v>29</v>
      </c>
      <c r="B14" s="16">
        <f>NPER(B11,B12,B7,B8,B13)</f>
        <v>21.9696215062623</v>
      </c>
      <c r="C14" s="15" t="s">
        <v>9</v>
      </c>
      <c r="D14" s="15" t="s">
        <v>8</v>
      </c>
      <c r="E14" s="15"/>
    </row>
    <row r="15" spans="1:7" x14ac:dyDescent="0.25">
      <c r="A15" s="8" t="s">
        <v>28</v>
      </c>
      <c r="B15" s="18">
        <f>LN((-B8*B11+B12*(1+B11*B13))/(B7*B11+B12*(1+B11*B13)))/LN(1+B11)</f>
        <v>21.9696215062623</v>
      </c>
      <c r="C15" s="17"/>
      <c r="D15" s="17"/>
      <c r="E15" s="12"/>
    </row>
    <row r="16" spans="1:7" x14ac:dyDescent="0.25">
      <c r="A16" s="7" t="s">
        <v>31</v>
      </c>
      <c r="B16" s="19">
        <f>B14/B10</f>
        <v>1.8308017921885249</v>
      </c>
      <c r="C16" s="9"/>
      <c r="D16" s="9"/>
    </row>
    <row r="17" spans="1:13" x14ac:dyDescent="0.25">
      <c r="A17" s="1"/>
      <c r="C17" s="9"/>
      <c r="D17" s="9"/>
      <c r="F17" s="5"/>
    </row>
    <row r="18" spans="1:13" x14ac:dyDescent="0.25">
      <c r="A18" s="1"/>
      <c r="C18" s="9"/>
      <c r="D18" s="9"/>
      <c r="F18" s="14"/>
    </row>
    <row r="19" spans="1:13" x14ac:dyDescent="0.25">
      <c r="A19" s="29" t="s">
        <v>45</v>
      </c>
      <c r="G19" s="1" t="s">
        <v>52</v>
      </c>
    </row>
    <row r="20" spans="1:13" ht="45" x14ac:dyDescent="0.25">
      <c r="A20" s="23" t="s">
        <v>34</v>
      </c>
      <c r="B20" s="23" t="s">
        <v>35</v>
      </c>
      <c r="C20" s="23" t="s">
        <v>36</v>
      </c>
      <c r="D20" s="23" t="s">
        <v>37</v>
      </c>
      <c r="E20" s="26" t="s">
        <v>50</v>
      </c>
      <c r="G20" s="26" t="s">
        <v>40</v>
      </c>
      <c r="H20" s="26" t="s">
        <v>39</v>
      </c>
      <c r="I20" s="26" t="s">
        <v>42</v>
      </c>
      <c r="J20" s="26" t="s">
        <v>41</v>
      </c>
      <c r="K20" s="26" t="s">
        <v>38</v>
      </c>
    </row>
    <row r="21" spans="1:13" x14ac:dyDescent="0.25">
      <c r="A21" s="21">
        <v>1</v>
      </c>
      <c r="B21" s="22">
        <f t="shared" ref="B21:B60" si="0">PPMT($B$11,A21,$B$14,$B$7,$B$8,$B$13)</f>
        <v>-41666.666666666468</v>
      </c>
      <c r="C21" s="25">
        <f>$B$7+SUM($B$20:B21)</f>
        <v>958333.33333333349</v>
      </c>
      <c r="D21" s="22">
        <f t="shared" ref="D21:D40" si="1">IPMT($B$11,A21,$B$14,$B$7,$B$8,$B$13)</f>
        <v>-8333.3333333333339</v>
      </c>
      <c r="E21" s="20">
        <f>B21+D21</f>
        <v>-49999.999999999804</v>
      </c>
      <c r="G21" s="25">
        <f>INT(B14)</f>
        <v>21</v>
      </c>
      <c r="H21" s="22">
        <f ca="1">SUMPRODUCT(PPMT(B11,ROW(INDIRECT("1:"&amp;G21)),B14,B7,B8,B13))</f>
        <v>-951913.54194680927</v>
      </c>
      <c r="I21" s="20">
        <f ca="1">-(B7+H21)</f>
        <v>-48086.458053190727</v>
      </c>
      <c r="J21" s="20">
        <f ca="1">I21*B11</f>
        <v>-400.72048377658939</v>
      </c>
      <c r="K21" s="20">
        <f ca="1">I21+J21</f>
        <v>-48487.178536967316</v>
      </c>
    </row>
    <row r="22" spans="1:13" x14ac:dyDescent="0.25">
      <c r="A22" s="3">
        <v>2</v>
      </c>
      <c r="B22" s="20">
        <f t="shared" si="0"/>
        <v>-42013.888888888687</v>
      </c>
      <c r="C22" s="25">
        <f>$B$7+SUM($B$20:B22)</f>
        <v>916319.44444444485</v>
      </c>
      <c r="D22" s="20">
        <f t="shared" si="1"/>
        <v>-7986.1111111111131</v>
      </c>
      <c r="E22" s="20">
        <f t="shared" ref="E22:E60" si="2">B22+D22</f>
        <v>-49999.999999999796</v>
      </c>
      <c r="H22" s="22">
        <f>CUMPRINC(B11,B14,B7,1,G21,B13)</f>
        <v>-951913.54194680916</v>
      </c>
    </row>
    <row r="23" spans="1:13" x14ac:dyDescent="0.25">
      <c r="A23" s="3">
        <v>3</v>
      </c>
      <c r="B23" s="20">
        <f t="shared" si="0"/>
        <v>-42364.004629629424</v>
      </c>
      <c r="C23" s="25">
        <f>$B$7+SUM($B$20:B23)</f>
        <v>873955.43981481541</v>
      </c>
      <c r="D23" s="20">
        <f t="shared" si="1"/>
        <v>-7635.9953703703732</v>
      </c>
      <c r="E23" s="20">
        <f t="shared" si="2"/>
        <v>-49999.999999999796</v>
      </c>
    </row>
    <row r="24" spans="1:13" x14ac:dyDescent="0.25">
      <c r="A24" s="3">
        <v>4</v>
      </c>
      <c r="B24" s="20">
        <f t="shared" si="0"/>
        <v>-42717.038001543006</v>
      </c>
      <c r="C24" s="25">
        <f>$B$7+SUM($B$20:B24)</f>
        <v>831238.40181327239</v>
      </c>
      <c r="D24" s="20">
        <f t="shared" si="1"/>
        <v>-7282.9619984567953</v>
      </c>
      <c r="E24" s="20">
        <f t="shared" si="2"/>
        <v>-49999.999999999804</v>
      </c>
      <c r="I24" s="7" t="s">
        <v>51</v>
      </c>
      <c r="M24" s="27">
        <v>0</v>
      </c>
    </row>
    <row r="25" spans="1:13" x14ac:dyDescent="0.25">
      <c r="A25" s="3">
        <v>5</v>
      </c>
      <c r="B25" s="20">
        <f t="shared" si="0"/>
        <v>-43073.013318222525</v>
      </c>
      <c r="C25" s="25">
        <f>$B$7+SUM($B$20:B25)</f>
        <v>788165.38849504991</v>
      </c>
      <c r="D25" s="20">
        <f t="shared" si="1"/>
        <v>-6926.9866817772709</v>
      </c>
      <c r="E25" s="20">
        <f t="shared" si="2"/>
        <v>-49999.999999999796</v>
      </c>
      <c r="G25" s="7" t="s">
        <v>43</v>
      </c>
      <c r="H25" s="3"/>
      <c r="I25" s="28">
        <v>0.79999999999999993</v>
      </c>
      <c r="J25" s="19">
        <f>NPER(10%/12,-50000,1000000,-B7*(1-I25),0)</f>
        <v>17.884507974506807</v>
      </c>
      <c r="K25" s="3" t="s">
        <v>44</v>
      </c>
      <c r="M25" s="27">
        <f>M24+10%</f>
        <v>0.1</v>
      </c>
    </row>
    <row r="26" spans="1:13" x14ac:dyDescent="0.25">
      <c r="A26" s="3">
        <v>6</v>
      </c>
      <c r="B26" s="20">
        <f t="shared" si="0"/>
        <v>-43431.955095874386</v>
      </c>
      <c r="C26" s="25">
        <f>$B$7+SUM($B$20:B26)</f>
        <v>744733.43339917553</v>
      </c>
      <c r="D26" s="20">
        <f t="shared" si="1"/>
        <v>-6568.0449041254151</v>
      </c>
      <c r="E26" s="20">
        <f t="shared" si="2"/>
        <v>-49999.999999999804</v>
      </c>
      <c r="M26" s="27">
        <f t="shared" ref="M26:M34" si="3">M25+10%</f>
        <v>0.2</v>
      </c>
    </row>
    <row r="27" spans="1:13" x14ac:dyDescent="0.25">
      <c r="A27" s="3">
        <v>7</v>
      </c>
      <c r="B27" s="20">
        <f t="shared" si="0"/>
        <v>-43793.888055006668</v>
      </c>
      <c r="C27" s="25">
        <f>$B$7+SUM($B$20:B27)</f>
        <v>700939.54534416879</v>
      </c>
      <c r="D27" s="20">
        <f t="shared" si="1"/>
        <v>-6206.1119449931293</v>
      </c>
      <c r="E27" s="20">
        <f t="shared" si="2"/>
        <v>-49999.999999999796</v>
      </c>
      <c r="G27" s="30" t="s">
        <v>46</v>
      </c>
      <c r="M27" s="27">
        <f t="shared" si="3"/>
        <v>0.30000000000000004</v>
      </c>
    </row>
    <row r="28" spans="1:13" x14ac:dyDescent="0.25">
      <c r="A28" s="3">
        <v>8</v>
      </c>
      <c r="B28" s="20">
        <f t="shared" si="0"/>
        <v>-44158.837122131728</v>
      </c>
      <c r="C28" s="25">
        <f>$B$7+SUM($B$20:B28)</f>
        <v>656780.70822203718</v>
      </c>
      <c r="D28" s="20">
        <f t="shared" si="1"/>
        <v>-5841.1628778680742</v>
      </c>
      <c r="E28" s="20">
        <f t="shared" si="2"/>
        <v>-49999.999999999804</v>
      </c>
      <c r="G28" s="30" t="s">
        <v>47</v>
      </c>
      <c r="M28" s="27">
        <f t="shared" si="3"/>
        <v>0.4</v>
      </c>
    </row>
    <row r="29" spans="1:13" x14ac:dyDescent="0.25">
      <c r="A29" s="3">
        <v>9</v>
      </c>
      <c r="B29" s="20">
        <f t="shared" si="0"/>
        <v>-44526.827431482823</v>
      </c>
      <c r="C29" s="25">
        <f>$B$7+SUM($B$20:B29)</f>
        <v>612253.88079055422</v>
      </c>
      <c r="D29" s="20">
        <f t="shared" si="1"/>
        <v>-5473.1725685169768</v>
      </c>
      <c r="E29" s="20">
        <f t="shared" si="2"/>
        <v>-49999.999999999796</v>
      </c>
      <c r="M29" s="27">
        <f t="shared" si="3"/>
        <v>0.5</v>
      </c>
    </row>
    <row r="30" spans="1:13" x14ac:dyDescent="0.25">
      <c r="A30" s="3">
        <v>10</v>
      </c>
      <c r="B30" s="20">
        <f t="shared" si="0"/>
        <v>-44897.884326745174</v>
      </c>
      <c r="C30" s="25">
        <f>$B$7+SUM($B$20:B30)</f>
        <v>567355.99646380916</v>
      </c>
      <c r="D30" s="20">
        <f t="shared" si="1"/>
        <v>-5102.1156732546197</v>
      </c>
      <c r="E30" s="20">
        <f t="shared" si="2"/>
        <v>-49999.999999999796</v>
      </c>
      <c r="M30" s="27">
        <f t="shared" si="3"/>
        <v>0.6</v>
      </c>
    </row>
    <row r="31" spans="1:13" x14ac:dyDescent="0.25">
      <c r="A31" s="3">
        <v>11</v>
      </c>
      <c r="B31" s="20">
        <f t="shared" si="0"/>
        <v>-45272.03336280139</v>
      </c>
      <c r="C31" s="25">
        <f>$B$7+SUM($B$20:B31)</f>
        <v>522083.96310100774</v>
      </c>
      <c r="D31" s="20">
        <f t="shared" si="1"/>
        <v>-4727.9666371984094</v>
      </c>
      <c r="E31" s="20">
        <f t="shared" si="2"/>
        <v>-49999.999999999796</v>
      </c>
      <c r="M31" s="27">
        <f t="shared" si="3"/>
        <v>0.7</v>
      </c>
    </row>
    <row r="32" spans="1:13" x14ac:dyDescent="0.25">
      <c r="A32" s="3">
        <v>12</v>
      </c>
      <c r="B32" s="20">
        <f t="shared" si="0"/>
        <v>-45649.300307491401</v>
      </c>
      <c r="C32" s="25">
        <f>$B$7+SUM($B$20:B32)</f>
        <v>476434.66279351636</v>
      </c>
      <c r="D32" s="20">
        <f t="shared" si="1"/>
        <v>-4350.6996925083977</v>
      </c>
      <c r="E32" s="20">
        <f t="shared" si="2"/>
        <v>-49999.999999999796</v>
      </c>
      <c r="M32" s="27">
        <f t="shared" si="3"/>
        <v>0.79999999999999993</v>
      </c>
    </row>
    <row r="33" spans="1:13" x14ac:dyDescent="0.25">
      <c r="A33" s="3">
        <v>13</v>
      </c>
      <c r="B33" s="20">
        <f t="shared" si="0"/>
        <v>-46029.711143387161</v>
      </c>
      <c r="C33" s="25">
        <f>$B$7+SUM($B$20:B33)</f>
        <v>430404.95165012917</v>
      </c>
      <c r="D33" s="20">
        <f t="shared" si="1"/>
        <v>-3970.2888566126367</v>
      </c>
      <c r="E33" s="20">
        <f t="shared" si="2"/>
        <v>-49999.999999999796</v>
      </c>
      <c r="G33" s="24"/>
      <c r="M33" s="27">
        <f t="shared" si="3"/>
        <v>0.89999999999999991</v>
      </c>
    </row>
    <row r="34" spans="1:13" x14ac:dyDescent="0.25">
      <c r="A34" s="3">
        <v>14</v>
      </c>
      <c r="B34" s="20">
        <f t="shared" si="0"/>
        <v>-46413.29206958205</v>
      </c>
      <c r="C34" s="25">
        <f>$B$7+SUM($B$20:B34)</f>
        <v>383991.65958054713</v>
      </c>
      <c r="D34" s="20">
        <f t="shared" si="1"/>
        <v>-3586.7079304177428</v>
      </c>
      <c r="E34" s="20">
        <f t="shared" si="2"/>
        <v>-49999.999999999796</v>
      </c>
      <c r="M34" s="27">
        <f t="shared" si="3"/>
        <v>0.99999999999999989</v>
      </c>
    </row>
    <row r="35" spans="1:13" x14ac:dyDescent="0.25">
      <c r="A35" s="3">
        <v>15</v>
      </c>
      <c r="B35" s="20">
        <f t="shared" si="0"/>
        <v>-46800.069503495237</v>
      </c>
      <c r="C35" s="25">
        <f>$B$7+SUM($B$20:B35)</f>
        <v>337191.59007705189</v>
      </c>
      <c r="D35" s="20">
        <f t="shared" si="1"/>
        <v>-3199.9304965045594</v>
      </c>
      <c r="E35" s="20">
        <f t="shared" si="2"/>
        <v>-49999.999999999796</v>
      </c>
      <c r="M35" s="27"/>
    </row>
    <row r="36" spans="1:13" x14ac:dyDescent="0.25">
      <c r="A36" s="3">
        <v>16</v>
      </c>
      <c r="B36" s="20">
        <f t="shared" si="0"/>
        <v>-47190.070082691032</v>
      </c>
      <c r="C36" s="25">
        <f>$B$7+SUM($B$20:B36)</f>
        <v>290001.51999436086</v>
      </c>
      <c r="D36" s="20">
        <f t="shared" si="1"/>
        <v>-2809.9299173087657</v>
      </c>
      <c r="E36" s="20">
        <f t="shared" si="2"/>
        <v>-49999.999999999796</v>
      </c>
    </row>
    <row r="37" spans="1:13" x14ac:dyDescent="0.25">
      <c r="A37" s="3">
        <v>17</v>
      </c>
      <c r="B37" s="20">
        <f t="shared" si="0"/>
        <v>-47583.320666713458</v>
      </c>
      <c r="C37" s="25">
        <f>$B$7+SUM($B$20:B37)</f>
        <v>242418.19932764745</v>
      </c>
      <c r="D37" s="20">
        <f t="shared" si="1"/>
        <v>-2416.6793332863404</v>
      </c>
      <c r="E37" s="20">
        <f t="shared" si="2"/>
        <v>-49999.999999999796</v>
      </c>
    </row>
    <row r="38" spans="1:13" x14ac:dyDescent="0.25">
      <c r="A38" s="3">
        <v>18</v>
      </c>
      <c r="B38" s="20">
        <f t="shared" si="0"/>
        <v>-47979.848338936077</v>
      </c>
      <c r="C38" s="25">
        <f>$B$7+SUM($B$20:B38)</f>
        <v>194438.35098871135</v>
      </c>
      <c r="D38" s="20">
        <f t="shared" si="1"/>
        <v>-2020.1516610637284</v>
      </c>
      <c r="E38" s="20">
        <f t="shared" si="2"/>
        <v>-49999.999999999804</v>
      </c>
    </row>
    <row r="39" spans="1:13" x14ac:dyDescent="0.25">
      <c r="A39" s="3">
        <v>19</v>
      </c>
      <c r="B39" s="20">
        <f t="shared" si="0"/>
        <v>-48379.680408427201</v>
      </c>
      <c r="C39" s="25">
        <f>$B$7+SUM($B$20:B39)</f>
        <v>146058.6705802842</v>
      </c>
      <c r="D39" s="20">
        <f t="shared" si="1"/>
        <v>-1620.3195915725944</v>
      </c>
      <c r="E39" s="20">
        <f t="shared" si="2"/>
        <v>-49999.999999999796</v>
      </c>
    </row>
    <row r="40" spans="1:13" x14ac:dyDescent="0.25">
      <c r="A40" s="3">
        <v>20</v>
      </c>
      <c r="B40" s="20">
        <f t="shared" si="0"/>
        <v>-48782.844411830767</v>
      </c>
      <c r="C40" s="25">
        <f>$B$7+SUM($B$20:B40)</f>
        <v>97275.826168453437</v>
      </c>
      <c r="D40" s="20">
        <f t="shared" si="1"/>
        <v>-1217.1555881690344</v>
      </c>
      <c r="E40" s="20">
        <f t="shared" si="2"/>
        <v>-49999.999999999804</v>
      </c>
    </row>
    <row r="41" spans="1:13" x14ac:dyDescent="0.25">
      <c r="A41" s="3">
        <v>21</v>
      </c>
      <c r="B41" s="20">
        <f t="shared" si="0"/>
        <v>-49189.368115262689</v>
      </c>
      <c r="C41" s="25">
        <f>$B$7+SUM($B$20:B41)</f>
        <v>48086.458053190727</v>
      </c>
      <c r="D41" s="20">
        <f t="shared" ref="D41:D45" si="4">IPMT($B$11,A41,$B$14,$B$7,$B$8,$B$13)</f>
        <v>-810.63188473711159</v>
      </c>
      <c r="E41" s="20">
        <f t="shared" si="2"/>
        <v>-49999.999999999804</v>
      </c>
    </row>
    <row r="42" spans="1:13" x14ac:dyDescent="0.25">
      <c r="A42" s="3">
        <v>22</v>
      </c>
      <c r="B42" s="20">
        <f t="shared" si="0"/>
        <v>-49599.279516223214</v>
      </c>
      <c r="C42" s="25">
        <f>$B$7+SUM($B$20:B42)</f>
        <v>-1512.8214630325092</v>
      </c>
      <c r="D42" s="20">
        <f t="shared" si="4"/>
        <v>-400.72048377658922</v>
      </c>
      <c r="E42" s="20">
        <f t="shared" si="2"/>
        <v>-49999.999999999804</v>
      </c>
    </row>
    <row r="43" spans="1:13" x14ac:dyDescent="0.25">
      <c r="A43" s="3">
        <v>23</v>
      </c>
      <c r="B43" s="20" t="e">
        <f t="shared" si="0"/>
        <v>#NUM!</v>
      </c>
      <c r="C43" s="25" t="e">
        <f>$B$7+SUM($B$20:B43)</f>
        <v>#NUM!</v>
      </c>
      <c r="D43" s="20" t="e">
        <f t="shared" si="4"/>
        <v>#NUM!</v>
      </c>
      <c r="E43" s="20" t="e">
        <f t="shared" si="2"/>
        <v>#NUM!</v>
      </c>
    </row>
    <row r="44" spans="1:13" x14ac:dyDescent="0.25">
      <c r="A44" s="3">
        <v>24</v>
      </c>
      <c r="B44" s="20" t="e">
        <f t="shared" si="0"/>
        <v>#NUM!</v>
      </c>
      <c r="C44" s="25" t="e">
        <f>$B$7+SUM($B$20:B44)</f>
        <v>#NUM!</v>
      </c>
      <c r="D44" s="20" t="e">
        <f t="shared" si="4"/>
        <v>#NUM!</v>
      </c>
      <c r="E44" s="20" t="e">
        <f t="shared" si="2"/>
        <v>#NUM!</v>
      </c>
    </row>
    <row r="45" spans="1:13" x14ac:dyDescent="0.25">
      <c r="A45" s="3">
        <v>25</v>
      </c>
      <c r="B45" s="20" t="e">
        <f t="shared" si="0"/>
        <v>#NUM!</v>
      </c>
      <c r="C45" s="25" t="e">
        <f>$B$7+SUM($B$20:B45)</f>
        <v>#NUM!</v>
      </c>
      <c r="D45" s="20" t="e">
        <f t="shared" si="4"/>
        <v>#NUM!</v>
      </c>
      <c r="E45" s="20" t="e">
        <f t="shared" si="2"/>
        <v>#NUM!</v>
      </c>
    </row>
    <row r="46" spans="1:13" x14ac:dyDescent="0.25">
      <c r="A46" s="3">
        <v>26</v>
      </c>
      <c r="B46" s="20" t="e">
        <f t="shared" si="0"/>
        <v>#NUM!</v>
      </c>
      <c r="C46" s="25" t="e">
        <f>$B$7+SUM($B$20:B46)</f>
        <v>#NUM!</v>
      </c>
      <c r="D46" s="20" t="e">
        <f t="shared" ref="D46:D60" si="5">IPMT($B$11,A46,$B$14,$B$7,$B$8,$B$13)</f>
        <v>#NUM!</v>
      </c>
      <c r="E46" s="20" t="e">
        <f t="shared" si="2"/>
        <v>#NUM!</v>
      </c>
    </row>
    <row r="47" spans="1:13" x14ac:dyDescent="0.25">
      <c r="A47" s="3">
        <v>27</v>
      </c>
      <c r="B47" s="20" t="e">
        <f t="shared" si="0"/>
        <v>#NUM!</v>
      </c>
      <c r="C47" s="25" t="e">
        <f>$B$7+SUM($B$20:B47)</f>
        <v>#NUM!</v>
      </c>
      <c r="D47" s="20" t="e">
        <f t="shared" si="5"/>
        <v>#NUM!</v>
      </c>
      <c r="E47" s="20" t="e">
        <f t="shared" si="2"/>
        <v>#NUM!</v>
      </c>
    </row>
    <row r="48" spans="1:13" x14ac:dyDescent="0.25">
      <c r="A48" s="3">
        <v>28</v>
      </c>
      <c r="B48" s="20" t="e">
        <f t="shared" si="0"/>
        <v>#NUM!</v>
      </c>
      <c r="C48" s="25" t="e">
        <f>$B$7+SUM($B$20:B48)</f>
        <v>#NUM!</v>
      </c>
      <c r="D48" s="20" t="e">
        <f t="shared" si="5"/>
        <v>#NUM!</v>
      </c>
      <c r="E48" s="20" t="e">
        <f t="shared" si="2"/>
        <v>#NUM!</v>
      </c>
    </row>
    <row r="49" spans="1:5" x14ac:dyDescent="0.25">
      <c r="A49" s="3">
        <v>29</v>
      </c>
      <c r="B49" s="20" t="e">
        <f t="shared" si="0"/>
        <v>#NUM!</v>
      </c>
      <c r="C49" s="25" t="e">
        <f>$B$7+SUM($B$20:B49)</f>
        <v>#NUM!</v>
      </c>
      <c r="D49" s="20" t="e">
        <f t="shared" si="5"/>
        <v>#NUM!</v>
      </c>
      <c r="E49" s="20" t="e">
        <f t="shared" si="2"/>
        <v>#NUM!</v>
      </c>
    </row>
    <row r="50" spans="1:5" x14ac:dyDescent="0.25">
      <c r="A50" s="3">
        <v>30</v>
      </c>
      <c r="B50" s="20" t="e">
        <f t="shared" si="0"/>
        <v>#NUM!</v>
      </c>
      <c r="C50" s="25" t="e">
        <f>$B$7+SUM($B$20:B50)</f>
        <v>#NUM!</v>
      </c>
      <c r="D50" s="20" t="e">
        <f t="shared" si="5"/>
        <v>#NUM!</v>
      </c>
      <c r="E50" s="20" t="e">
        <f t="shared" si="2"/>
        <v>#NUM!</v>
      </c>
    </row>
    <row r="51" spans="1:5" x14ac:dyDescent="0.25">
      <c r="A51" s="3">
        <v>31</v>
      </c>
      <c r="B51" s="20" t="e">
        <f t="shared" si="0"/>
        <v>#NUM!</v>
      </c>
      <c r="C51" s="25" t="e">
        <f>$B$7+SUM($B$20:B51)</f>
        <v>#NUM!</v>
      </c>
      <c r="D51" s="20" t="e">
        <f t="shared" si="5"/>
        <v>#NUM!</v>
      </c>
      <c r="E51" s="20" t="e">
        <f t="shared" si="2"/>
        <v>#NUM!</v>
      </c>
    </row>
    <row r="52" spans="1:5" x14ac:dyDescent="0.25">
      <c r="A52" s="3">
        <v>32</v>
      </c>
      <c r="B52" s="20" t="e">
        <f t="shared" si="0"/>
        <v>#NUM!</v>
      </c>
      <c r="C52" s="25" t="e">
        <f>$B$7+SUM($B$20:B52)</f>
        <v>#NUM!</v>
      </c>
      <c r="D52" s="20" t="e">
        <f t="shared" si="5"/>
        <v>#NUM!</v>
      </c>
      <c r="E52" s="20" t="e">
        <f t="shared" si="2"/>
        <v>#NUM!</v>
      </c>
    </row>
    <row r="53" spans="1:5" x14ac:dyDescent="0.25">
      <c r="A53" s="3">
        <v>33</v>
      </c>
      <c r="B53" s="20" t="e">
        <f t="shared" si="0"/>
        <v>#NUM!</v>
      </c>
      <c r="C53" s="25" t="e">
        <f>$B$7+SUM($B$20:B53)</f>
        <v>#NUM!</v>
      </c>
      <c r="D53" s="20" t="e">
        <f t="shared" si="5"/>
        <v>#NUM!</v>
      </c>
      <c r="E53" s="20" t="e">
        <f t="shared" si="2"/>
        <v>#NUM!</v>
      </c>
    </row>
    <row r="54" spans="1:5" x14ac:dyDescent="0.25">
      <c r="A54" s="3">
        <v>34</v>
      </c>
      <c r="B54" s="20" t="e">
        <f t="shared" si="0"/>
        <v>#NUM!</v>
      </c>
      <c r="C54" s="25" t="e">
        <f>$B$7+SUM($B$20:B54)</f>
        <v>#NUM!</v>
      </c>
      <c r="D54" s="20" t="e">
        <f t="shared" si="5"/>
        <v>#NUM!</v>
      </c>
      <c r="E54" s="20" t="e">
        <f t="shared" si="2"/>
        <v>#NUM!</v>
      </c>
    </row>
    <row r="55" spans="1:5" x14ac:dyDescent="0.25">
      <c r="A55" s="3">
        <v>35</v>
      </c>
      <c r="B55" s="20" t="e">
        <f t="shared" si="0"/>
        <v>#NUM!</v>
      </c>
      <c r="C55" s="25" t="e">
        <f>$B$7+SUM($B$20:B55)</f>
        <v>#NUM!</v>
      </c>
      <c r="D55" s="20" t="e">
        <f t="shared" si="5"/>
        <v>#NUM!</v>
      </c>
      <c r="E55" s="20" t="e">
        <f t="shared" si="2"/>
        <v>#NUM!</v>
      </c>
    </row>
    <row r="56" spans="1:5" x14ac:dyDescent="0.25">
      <c r="A56" s="3">
        <v>36</v>
      </c>
      <c r="B56" s="20" t="e">
        <f t="shared" si="0"/>
        <v>#NUM!</v>
      </c>
      <c r="C56" s="25" t="e">
        <f>$B$7+SUM($B$20:B56)</f>
        <v>#NUM!</v>
      </c>
      <c r="D56" s="20" t="e">
        <f t="shared" si="5"/>
        <v>#NUM!</v>
      </c>
      <c r="E56" s="20" t="e">
        <f t="shared" si="2"/>
        <v>#NUM!</v>
      </c>
    </row>
    <row r="57" spans="1:5" x14ac:dyDescent="0.25">
      <c r="A57" s="3">
        <v>37</v>
      </c>
      <c r="B57" s="20" t="e">
        <f t="shared" si="0"/>
        <v>#NUM!</v>
      </c>
      <c r="C57" s="25" t="e">
        <f>$B$7+SUM($B$20:B57)</f>
        <v>#NUM!</v>
      </c>
      <c r="D57" s="20" t="e">
        <f t="shared" si="5"/>
        <v>#NUM!</v>
      </c>
      <c r="E57" s="20" t="e">
        <f t="shared" si="2"/>
        <v>#NUM!</v>
      </c>
    </row>
    <row r="58" spans="1:5" x14ac:dyDescent="0.25">
      <c r="A58" s="3">
        <v>38</v>
      </c>
      <c r="B58" s="20" t="e">
        <f t="shared" si="0"/>
        <v>#NUM!</v>
      </c>
      <c r="C58" s="25" t="e">
        <f>$B$7+SUM($B$20:B58)</f>
        <v>#NUM!</v>
      </c>
      <c r="D58" s="20" t="e">
        <f t="shared" si="5"/>
        <v>#NUM!</v>
      </c>
      <c r="E58" s="20" t="e">
        <f t="shared" si="2"/>
        <v>#NUM!</v>
      </c>
    </row>
    <row r="59" spans="1:5" x14ac:dyDescent="0.25">
      <c r="A59" s="3">
        <v>39</v>
      </c>
      <c r="B59" s="20" t="e">
        <f t="shared" si="0"/>
        <v>#NUM!</v>
      </c>
      <c r="C59" s="25" t="e">
        <f>$B$7+SUM($B$20:B59)</f>
        <v>#NUM!</v>
      </c>
      <c r="D59" s="20" t="e">
        <f t="shared" si="5"/>
        <v>#NUM!</v>
      </c>
      <c r="E59" s="20" t="e">
        <f t="shared" si="2"/>
        <v>#NUM!</v>
      </c>
    </row>
    <row r="60" spans="1:5" x14ac:dyDescent="0.25">
      <c r="A60" s="3">
        <v>40</v>
      </c>
      <c r="B60" s="20" t="e">
        <f t="shared" si="0"/>
        <v>#NUM!</v>
      </c>
      <c r="C60" s="25" t="e">
        <f>$B$7+SUM($B$20:B60)</f>
        <v>#NUM!</v>
      </c>
      <c r="D60" s="20" t="e">
        <f t="shared" si="5"/>
        <v>#NUM!</v>
      </c>
      <c r="E60" s="20" t="e">
        <f t="shared" si="2"/>
        <v>#NUM!</v>
      </c>
    </row>
  </sheetData>
  <dataValidations count="1">
    <dataValidation type="list" allowBlank="1" showInputMessage="1" showErrorMessage="1" sqref="I25">
      <formula1>$M$24:$M$34</formula1>
    </dataValidation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21"/>
  <sheetViews>
    <sheetView zoomScaleNormal="100" workbookViewId="0">
      <selection sqref="A1:G3"/>
    </sheetView>
  </sheetViews>
  <sheetFormatPr defaultRowHeight="15" x14ac:dyDescent="0.25"/>
  <cols>
    <col min="1" max="1" width="30.140625" customWidth="1"/>
    <col min="2" max="2" width="13.5703125" customWidth="1"/>
    <col min="3" max="3" width="13.42578125" customWidth="1"/>
    <col min="4" max="4" width="14.5703125" customWidth="1"/>
    <col min="5" max="5" width="14.28515625" customWidth="1"/>
    <col min="6" max="6" width="16.85546875" customWidth="1"/>
    <col min="7" max="7" width="19.140625" customWidth="1"/>
    <col min="8" max="8" width="15.5703125" customWidth="1"/>
    <col min="9" max="9" width="15.85546875" customWidth="1"/>
    <col min="10" max="10" width="11.7109375" bestFit="1" customWidth="1"/>
    <col min="12" max="12" width="9.140625" customWidth="1"/>
  </cols>
  <sheetData>
    <row r="1" spans="1:7" ht="26.25" x14ac:dyDescent="0.25">
      <c r="A1" s="33" t="s">
        <v>56</v>
      </c>
      <c r="B1" s="33"/>
      <c r="C1" s="33"/>
      <c r="D1" s="33"/>
      <c r="E1" s="33"/>
      <c r="F1" s="33"/>
      <c r="G1" s="33"/>
    </row>
    <row r="2" spans="1:7" ht="15.75" x14ac:dyDescent="0.25">
      <c r="A2" s="36" t="s">
        <v>57</v>
      </c>
      <c r="B2" s="34"/>
      <c r="C2" s="34"/>
      <c r="D2" s="34"/>
      <c r="E2" s="34"/>
      <c r="F2" s="34"/>
      <c r="G2" s="34"/>
    </row>
    <row r="3" spans="1:7" ht="18.75" x14ac:dyDescent="0.25">
      <c r="A3" s="35" t="s">
        <v>58</v>
      </c>
      <c r="B3" s="35"/>
      <c r="C3" s="35"/>
      <c r="D3" s="35"/>
      <c r="E3" s="35"/>
      <c r="F3" s="35"/>
      <c r="G3" s="35"/>
    </row>
    <row r="4" spans="1:7" x14ac:dyDescent="0.25">
      <c r="A4" s="1" t="s">
        <v>33</v>
      </c>
    </row>
    <row r="5" spans="1:7" hidden="1" x14ac:dyDescent="0.25">
      <c r="A5" s="1"/>
    </row>
    <row r="6" spans="1:7" x14ac:dyDescent="0.25">
      <c r="A6" s="7" t="s">
        <v>15</v>
      </c>
      <c r="B6" s="7" t="s">
        <v>16</v>
      </c>
      <c r="C6" s="7" t="s">
        <v>24</v>
      </c>
      <c r="D6" s="7"/>
      <c r="E6" s="7" t="s">
        <v>17</v>
      </c>
    </row>
    <row r="7" spans="1:7" x14ac:dyDescent="0.25">
      <c r="A7" s="3" t="s">
        <v>48</v>
      </c>
      <c r="B7" s="10">
        <v>-200000</v>
      </c>
      <c r="C7" s="3" t="s">
        <v>7</v>
      </c>
      <c r="D7" s="3" t="s">
        <v>6</v>
      </c>
      <c r="E7" s="3" t="s">
        <v>5</v>
      </c>
    </row>
    <row r="8" spans="1:7" x14ac:dyDescent="0.25">
      <c r="A8" s="3" t="s">
        <v>49</v>
      </c>
      <c r="B8" s="10">
        <v>1000000</v>
      </c>
      <c r="C8" s="3" t="s">
        <v>4</v>
      </c>
      <c r="D8" s="3" t="s">
        <v>3</v>
      </c>
      <c r="E8" s="3" t="s">
        <v>2</v>
      </c>
    </row>
    <row r="9" spans="1:7" x14ac:dyDescent="0.25">
      <c r="A9" s="3" t="s">
        <v>13</v>
      </c>
      <c r="B9" s="4">
        <v>0.1</v>
      </c>
      <c r="C9" s="3"/>
      <c r="D9" s="3"/>
      <c r="E9" s="3"/>
    </row>
    <row r="10" spans="1:7" x14ac:dyDescent="0.25">
      <c r="A10" s="3" t="s">
        <v>21</v>
      </c>
      <c r="B10" s="13">
        <v>4</v>
      </c>
      <c r="C10" s="3"/>
      <c r="D10" s="3"/>
      <c r="E10" s="3"/>
    </row>
    <row r="11" spans="1:7" x14ac:dyDescent="0.25">
      <c r="A11" s="3" t="s">
        <v>19</v>
      </c>
      <c r="B11" s="11">
        <f>B9/B10</f>
        <v>2.5000000000000001E-2</v>
      </c>
      <c r="C11" s="3" t="s">
        <v>12</v>
      </c>
      <c r="D11" s="3" t="s">
        <v>11</v>
      </c>
      <c r="E11" s="3" t="s">
        <v>10</v>
      </c>
    </row>
    <row r="12" spans="1:7" x14ac:dyDescent="0.25">
      <c r="A12" s="3" t="s">
        <v>23</v>
      </c>
      <c r="B12" s="10">
        <v>-10000</v>
      </c>
      <c r="C12" s="3" t="s">
        <v>25</v>
      </c>
      <c r="D12" s="3" t="s">
        <v>26</v>
      </c>
      <c r="E12" s="3" t="s">
        <v>27</v>
      </c>
    </row>
    <row r="13" spans="1:7" x14ac:dyDescent="0.25">
      <c r="A13" s="3" t="s">
        <v>14</v>
      </c>
      <c r="B13" s="6">
        <v>0</v>
      </c>
      <c r="C13" s="3" t="s">
        <v>1</v>
      </c>
      <c r="D13" s="3" t="s">
        <v>0</v>
      </c>
      <c r="E13" s="3" t="s">
        <v>30</v>
      </c>
    </row>
    <row r="14" spans="1:7" x14ac:dyDescent="0.25">
      <c r="A14" s="15" t="s">
        <v>29</v>
      </c>
      <c r="B14" s="16">
        <f>NPER(B11,B12,B7,B8,B13)</f>
        <v>34.313819863581273</v>
      </c>
      <c r="C14" s="15" t="s">
        <v>9</v>
      </c>
      <c r="D14" s="15" t="s">
        <v>8</v>
      </c>
      <c r="E14" s="15"/>
    </row>
    <row r="15" spans="1:7" x14ac:dyDescent="0.25">
      <c r="A15" s="8" t="s">
        <v>28</v>
      </c>
      <c r="B15" s="18">
        <f>LN((-B8*B11+B12*(1+B11*B13))/(B7*B11+B12*(1+B11*B13)))/LN(1+B11)</f>
        <v>34.313819863581273</v>
      </c>
      <c r="C15" s="17"/>
      <c r="D15" s="17"/>
      <c r="E15" s="12"/>
    </row>
    <row r="16" spans="1:7" x14ac:dyDescent="0.25">
      <c r="A16" s="7" t="s">
        <v>31</v>
      </c>
      <c r="B16" s="19">
        <f>B14/B10</f>
        <v>8.5784549658953182</v>
      </c>
      <c r="C16" s="9"/>
      <c r="D16" s="9"/>
    </row>
    <row r="21" spans="3:3" x14ac:dyDescent="0.25">
      <c r="C21" s="24"/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31" t="s">
        <v>53</v>
      </c>
      <c r="B1" s="31"/>
      <c r="C1" s="31"/>
      <c r="D1" s="31"/>
      <c r="E1" s="31"/>
      <c r="F1" s="31"/>
      <c r="G1" s="31"/>
    </row>
    <row r="2" spans="1:7" ht="107.25" customHeight="1" x14ac:dyDescent="0.25">
      <c r="A2" s="32" t="s">
        <v>54</v>
      </c>
    </row>
    <row r="3" spans="1:7" ht="105" customHeight="1" x14ac:dyDescent="0.25">
      <c r="A3" s="32" t="s">
        <v>55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31" t="s">
        <v>53</v>
      </c>
      <c r="B1" s="31"/>
      <c r="C1" s="31"/>
      <c r="D1" s="31"/>
      <c r="E1" s="31"/>
      <c r="F1" s="31"/>
      <c r="G1" s="31"/>
    </row>
    <row r="2" spans="1:7" ht="107.25" customHeight="1" x14ac:dyDescent="0.25">
      <c r="A2" s="32" t="s">
        <v>54</v>
      </c>
    </row>
    <row r="3" spans="1:7" ht="105" customHeight="1" x14ac:dyDescent="0.25">
      <c r="A3" s="32" t="s">
        <v>55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задача 1</vt:lpstr>
      <vt:lpstr>задача 2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2012-05-10T04:44:58Z</dcterms:created>
  <dcterms:modified xsi:type="dcterms:W3CDTF">2015-04-19T18:24:57Z</dcterms:modified>
</cp:coreProperties>
</file>