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"/>
    </mc:Choice>
  </mc:AlternateContent>
  <bookViews>
    <workbookView xWindow="360" yWindow="660" windowWidth="18795" windowHeight="11715" tabRatio="793"/>
  </bookViews>
  <sheets>
    <sheet name="F-test" sheetId="9" r:id="rId1"/>
    <sheet name="Таблица" sheetId="17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eng" localSheetId="1" hidden="1">1</definedName>
    <definedName name="solver_neg" localSheetId="0" hidden="1">1</definedName>
    <definedName name="solver_neg" localSheetId="1" hidden="1">1</definedName>
    <definedName name="solver_num" localSheetId="0" hidden="1">0</definedName>
    <definedName name="solver_num" localSheetId="1" hidden="1">0</definedName>
    <definedName name="solver_opt" localSheetId="0" hidden="1">'F-test'!#REF!</definedName>
    <definedName name="solver_opt" localSheetId="1" hidden="1">Таблица!#REF!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E25" i="9" l="1"/>
  <c r="A3" i="17" l="1"/>
  <c r="L27" i="9" l="1"/>
  <c r="N38" i="9" l="1" a="1"/>
  <c r="O38" i="9" s="1"/>
  <c r="N38" i="9" l="1"/>
  <c r="N42" i="9"/>
  <c r="O41" i="9"/>
  <c r="N40" i="9"/>
  <c r="O39" i="9"/>
  <c r="N41" i="9"/>
  <c r="N39" i="9"/>
  <c r="O42" i="9"/>
  <c r="O40" i="9"/>
  <c r="B26" i="9" l="1"/>
  <c r="L9" i="9" l="1"/>
  <c r="M9" i="9" s="1"/>
  <c r="B23" i="17"/>
  <c r="D26" i="9"/>
  <c r="B86" i="9"/>
  <c r="B83" i="17" s="1"/>
  <c r="F24" i="17" s="1"/>
  <c r="B85" i="9"/>
  <c r="B82" i="17" s="1"/>
  <c r="B84" i="9"/>
  <c r="B81" i="17" s="1"/>
  <c r="B83" i="9"/>
  <c r="B80" i="17" s="1"/>
  <c r="B82" i="9"/>
  <c r="B79" i="17" s="1"/>
  <c r="B81" i="9"/>
  <c r="B78" i="17" s="1"/>
  <c r="B80" i="9"/>
  <c r="B77" i="17" s="1"/>
  <c r="B79" i="9"/>
  <c r="B76" i="17" s="1"/>
  <c r="B78" i="9"/>
  <c r="B75" i="17" s="1"/>
  <c r="B77" i="9"/>
  <c r="B74" i="17" s="1"/>
  <c r="B76" i="9"/>
  <c r="B73" i="17" s="1"/>
  <c r="B75" i="9"/>
  <c r="B72" i="17" s="1"/>
  <c r="B74" i="9"/>
  <c r="B71" i="17" s="1"/>
  <c r="B73" i="9"/>
  <c r="B70" i="17" s="1"/>
  <c r="B72" i="9"/>
  <c r="B69" i="17" s="1"/>
  <c r="B71" i="9"/>
  <c r="B68" i="17" s="1"/>
  <c r="B70" i="9"/>
  <c r="B67" i="17" s="1"/>
  <c r="B69" i="9"/>
  <c r="B66" i="17" s="1"/>
  <c r="B68" i="9"/>
  <c r="B65" i="17" s="1"/>
  <c r="B67" i="9"/>
  <c r="B64" i="17" s="1"/>
  <c r="B66" i="9"/>
  <c r="B63" i="17" s="1"/>
  <c r="B65" i="9"/>
  <c r="B62" i="17" s="1"/>
  <c r="B64" i="9"/>
  <c r="B61" i="17" s="1"/>
  <c r="B63" i="9"/>
  <c r="B60" i="17" s="1"/>
  <c r="B62" i="9"/>
  <c r="B59" i="17" s="1"/>
  <c r="B61" i="9"/>
  <c r="B58" i="17" s="1"/>
  <c r="B60" i="9"/>
  <c r="B57" i="17" s="1"/>
  <c r="B59" i="9"/>
  <c r="B56" i="17" s="1"/>
  <c r="B58" i="9"/>
  <c r="B55" i="17" s="1"/>
  <c r="B57" i="9"/>
  <c r="B54" i="17" s="1"/>
  <c r="B56" i="9"/>
  <c r="B53" i="17" s="1"/>
  <c r="B55" i="9"/>
  <c r="B52" i="17" s="1"/>
  <c r="B54" i="9"/>
  <c r="B51" i="17" s="1"/>
  <c r="B53" i="9"/>
  <c r="B50" i="17" s="1"/>
  <c r="B52" i="9"/>
  <c r="B49" i="17" s="1"/>
  <c r="B51" i="9"/>
  <c r="B48" i="17" s="1"/>
  <c r="B50" i="9"/>
  <c r="B47" i="17" s="1"/>
  <c r="B49" i="9"/>
  <c r="B46" i="17" s="1"/>
  <c r="B48" i="9"/>
  <c r="B45" i="17" s="1"/>
  <c r="B47" i="9"/>
  <c r="B44" i="17" s="1"/>
  <c r="B46" i="9"/>
  <c r="B43" i="17" s="1"/>
  <c r="B45" i="9"/>
  <c r="B42" i="17" s="1"/>
  <c r="B44" i="9"/>
  <c r="B41" i="17" s="1"/>
  <c r="B43" i="9"/>
  <c r="B40" i="17" s="1"/>
  <c r="B42" i="9"/>
  <c r="B39" i="17" s="1"/>
  <c r="B41" i="9"/>
  <c r="B38" i="17" s="1"/>
  <c r="B40" i="9"/>
  <c r="B37" i="17" s="1"/>
  <c r="B39" i="9"/>
  <c r="B36" i="17" s="1"/>
  <c r="B38" i="9"/>
  <c r="B35" i="17" s="1"/>
  <c r="B37" i="9"/>
  <c r="B34" i="17" s="1"/>
  <c r="B36" i="9"/>
  <c r="B33" i="17" s="1"/>
  <c r="B35" i="9"/>
  <c r="B32" i="17" s="1"/>
  <c r="B34" i="9"/>
  <c r="B31" i="17" s="1"/>
  <c r="B33" i="9"/>
  <c r="B30" i="17" s="1"/>
  <c r="B32" i="9"/>
  <c r="B29" i="17" s="1"/>
  <c r="B31" i="9"/>
  <c r="B28" i="17" s="1"/>
  <c r="B30" i="9"/>
  <c r="B27" i="17" s="1"/>
  <c r="B29" i="9"/>
  <c r="B26" i="17" s="1"/>
  <c r="B28" i="9"/>
  <c r="B25" i="17" s="1"/>
  <c r="B27" i="9"/>
  <c r="B24" i="17" s="1"/>
  <c r="B14" i="9"/>
  <c r="K10" i="9" s="1"/>
  <c r="L10" i="9" s="1"/>
  <c r="F23" i="17" l="1"/>
  <c r="J13" i="17"/>
  <c r="J18" i="17" s="1"/>
  <c r="J19" i="17" s="1"/>
  <c r="M10" i="9"/>
  <c r="D34" i="9"/>
  <c r="D50" i="9"/>
  <c r="D74" i="9"/>
  <c r="D30" i="9"/>
  <c r="D38" i="9"/>
  <c r="D42" i="9"/>
  <c r="D46" i="9"/>
  <c r="D54" i="9"/>
  <c r="D58" i="9"/>
  <c r="D62" i="9"/>
  <c r="D66" i="9"/>
  <c r="D70" i="9"/>
  <c r="D78" i="9"/>
  <c r="D82" i="9"/>
  <c r="D27" i="9"/>
  <c r="D31" i="9"/>
  <c r="D35" i="9"/>
  <c r="D39" i="9"/>
  <c r="D43" i="9"/>
  <c r="D47" i="9"/>
  <c r="D51" i="9"/>
  <c r="D55" i="9"/>
  <c r="D59" i="9"/>
  <c r="D63" i="9"/>
  <c r="D67" i="9"/>
  <c r="D71" i="9"/>
  <c r="D75" i="9"/>
  <c r="D79" i="9"/>
  <c r="D83" i="9"/>
  <c r="D28" i="9"/>
  <c r="D32" i="9"/>
  <c r="D36" i="9"/>
  <c r="D40" i="9"/>
  <c r="D44" i="9"/>
  <c r="D48" i="9"/>
  <c r="D52" i="9"/>
  <c r="D56" i="9"/>
  <c r="D60" i="9"/>
  <c r="D64" i="9"/>
  <c r="D68" i="9"/>
  <c r="D72" i="9"/>
  <c r="D76" i="9"/>
  <c r="D80" i="9"/>
  <c r="D84" i="9"/>
  <c r="D29" i="9"/>
  <c r="D33" i="9"/>
  <c r="D37" i="9"/>
  <c r="D41" i="9"/>
  <c r="D45" i="9"/>
  <c r="D49" i="9"/>
  <c r="D53" i="9"/>
  <c r="D57" i="9"/>
  <c r="D61" i="9"/>
  <c r="D65" i="9"/>
  <c r="D69" i="9"/>
  <c r="D73" i="9"/>
  <c r="D77" i="9"/>
  <c r="D81" i="9"/>
  <c r="D85" i="9"/>
  <c r="H38" i="9"/>
  <c r="D86" i="9"/>
  <c r="H37" i="9"/>
  <c r="H47" i="9" s="1"/>
  <c r="B15" i="9"/>
  <c r="C60" i="9" l="1"/>
  <c r="C57" i="17" s="1"/>
  <c r="C42" i="9"/>
  <c r="C39" i="17" s="1"/>
  <c r="C57" i="9"/>
  <c r="C54" i="17" s="1"/>
  <c r="C28" i="9"/>
  <c r="C25" i="17" s="1"/>
  <c r="C38" i="9"/>
  <c r="C35" i="17" s="1"/>
  <c r="C72" i="9"/>
  <c r="C69" i="17" s="1"/>
  <c r="C64" i="9"/>
  <c r="C61" i="17" s="1"/>
  <c r="C32" i="9"/>
  <c r="C29" i="17" s="1"/>
  <c r="C52" i="9"/>
  <c r="C49" i="17" s="1"/>
  <c r="C59" i="9"/>
  <c r="C56" i="17" s="1"/>
  <c r="C70" i="9"/>
  <c r="C67" i="17" s="1"/>
  <c r="C74" i="9"/>
  <c r="C71" i="17" s="1"/>
  <c r="C77" i="9"/>
  <c r="C74" i="17" s="1"/>
  <c r="C65" i="9"/>
  <c r="C62" i="17" s="1"/>
  <c r="C63" i="9"/>
  <c r="C60" i="17" s="1"/>
  <c r="C69" i="9"/>
  <c r="C66" i="17" s="1"/>
  <c r="C83" i="9"/>
  <c r="C80" i="17" s="1"/>
  <c r="C71" i="9"/>
  <c r="C68" i="17" s="1"/>
  <c r="C33" i="9"/>
  <c r="C30" i="17" s="1"/>
  <c r="C31" i="9"/>
  <c r="C28" i="17" s="1"/>
  <c r="C37" i="9"/>
  <c r="C34" i="17" s="1"/>
  <c r="C51" i="9"/>
  <c r="C48" i="17" s="1"/>
  <c r="C62" i="9"/>
  <c r="C59" i="17" s="1"/>
  <c r="C82" i="9"/>
  <c r="C79" i="17" s="1"/>
  <c r="C84" i="9"/>
  <c r="C81" i="17" s="1"/>
  <c r="C30" i="9"/>
  <c r="C27" i="17" s="1"/>
  <c r="C39" i="9"/>
  <c r="C36" i="17" s="1"/>
  <c r="C40" i="9"/>
  <c r="C37" i="17" s="1"/>
  <c r="C45" i="9"/>
  <c r="C42" i="17" s="1"/>
  <c r="C50" i="9"/>
  <c r="C47" i="17" s="1"/>
  <c r="C75" i="9"/>
  <c r="C72" i="17" s="1"/>
  <c r="C76" i="9"/>
  <c r="C73" i="17" s="1"/>
  <c r="C81" i="9"/>
  <c r="C78" i="17" s="1"/>
  <c r="C86" i="9"/>
  <c r="C83" i="17" s="1"/>
  <c r="C79" i="9"/>
  <c r="C76" i="17" s="1"/>
  <c r="C80" i="9"/>
  <c r="C77" i="17" s="1"/>
  <c r="C85" i="9"/>
  <c r="C82" i="17" s="1"/>
  <c r="C35" i="9"/>
  <c r="C32" i="17" s="1"/>
  <c r="C36" i="9"/>
  <c r="C33" i="17" s="1"/>
  <c r="C41" i="9"/>
  <c r="C38" i="17" s="1"/>
  <c r="C46" i="9"/>
  <c r="C43" i="17" s="1"/>
  <c r="C55" i="9"/>
  <c r="C52" i="17" s="1"/>
  <c r="C56" i="9"/>
  <c r="C53" i="17" s="1"/>
  <c r="C61" i="9"/>
  <c r="C58" i="17" s="1"/>
  <c r="C66" i="9"/>
  <c r="C63" i="17" s="1"/>
  <c r="C43" i="9"/>
  <c r="C40" i="17" s="1"/>
  <c r="C44" i="9"/>
  <c r="C41" i="17" s="1"/>
  <c r="C49" i="9"/>
  <c r="C46" i="17" s="1"/>
  <c r="C54" i="9"/>
  <c r="C51" i="17" s="1"/>
  <c r="C47" i="9"/>
  <c r="C44" i="17" s="1"/>
  <c r="C48" i="9"/>
  <c r="C45" i="17" s="1"/>
  <c r="C53" i="9"/>
  <c r="C50" i="17" s="1"/>
  <c r="C58" i="9"/>
  <c r="C55" i="17" s="1"/>
  <c r="C67" i="9"/>
  <c r="C64" i="17" s="1"/>
  <c r="C68" i="9"/>
  <c r="C65" i="17" s="1"/>
  <c r="C73" i="9"/>
  <c r="C70" i="17" s="1"/>
  <c r="C78" i="9"/>
  <c r="C75" i="17" s="1"/>
  <c r="C26" i="9"/>
  <c r="C23" i="17" s="1"/>
  <c r="C29" i="9"/>
  <c r="C26" i="17" s="1"/>
  <c r="C34" i="9"/>
  <c r="C31" i="17" s="1"/>
  <c r="C27" i="9"/>
  <c r="C24" i="17" s="1"/>
  <c r="D24" i="17" l="1"/>
  <c r="D28" i="17"/>
  <c r="D32" i="17"/>
  <c r="D36" i="17"/>
  <c r="D40" i="17"/>
  <c r="D44" i="17"/>
  <c r="D48" i="17"/>
  <c r="D52" i="17"/>
  <c r="D56" i="17"/>
  <c r="D60" i="17"/>
  <c r="D64" i="17"/>
  <c r="D68" i="17"/>
  <c r="D72" i="17"/>
  <c r="D76" i="17"/>
  <c r="D25" i="17"/>
  <c r="D33" i="17"/>
  <c r="D41" i="17"/>
  <c r="D49" i="17"/>
  <c r="D57" i="17"/>
  <c r="D65" i="17"/>
  <c r="D73" i="17"/>
  <c r="D81" i="17"/>
  <c r="D30" i="17"/>
  <c r="D38" i="17"/>
  <c r="D46" i="17"/>
  <c r="D54" i="17"/>
  <c r="D62" i="17"/>
  <c r="D70" i="17"/>
  <c r="D78" i="17"/>
  <c r="D27" i="17"/>
  <c r="D31" i="17"/>
  <c r="D35" i="17"/>
  <c r="D39" i="17"/>
  <c r="D43" i="17"/>
  <c r="D47" i="17"/>
  <c r="D51" i="17"/>
  <c r="D55" i="17"/>
  <c r="D59" i="17"/>
  <c r="D63" i="17"/>
  <c r="D67" i="17"/>
  <c r="D71" i="17"/>
  <c r="D75" i="17"/>
  <c r="D79" i="17"/>
  <c r="D83" i="17"/>
  <c r="D80" i="17"/>
  <c r="D29" i="17"/>
  <c r="D37" i="17"/>
  <c r="D45" i="17"/>
  <c r="D53" i="17"/>
  <c r="D61" i="17"/>
  <c r="D69" i="17"/>
  <c r="D77" i="17"/>
  <c r="D26" i="17"/>
  <c r="D34" i="17"/>
  <c r="D42" i="17"/>
  <c r="D50" i="17"/>
  <c r="D58" i="17"/>
  <c r="D66" i="17"/>
  <c r="D74" i="17"/>
  <c r="D82" i="17"/>
  <c r="J12" i="17"/>
  <c r="D23" i="17"/>
  <c r="J10" i="17"/>
  <c r="J11" i="17" s="1"/>
  <c r="K19" i="17"/>
  <c r="J9" i="17"/>
  <c r="G23" i="17"/>
  <c r="G24" i="17"/>
  <c r="K38" i="9"/>
  <c r="K27" i="9" s="1"/>
  <c r="L42" i="9"/>
  <c r="L39" i="9"/>
  <c r="H40" i="9"/>
  <c r="L40" i="9"/>
  <c r="B20" i="9"/>
  <c r="M27" i="9" s="1"/>
  <c r="B19" i="9"/>
  <c r="L38" i="9"/>
  <c r="K42" i="9"/>
  <c r="K39" i="9"/>
  <c r="K26" i="9" s="1"/>
  <c r="B18" i="9"/>
  <c r="K41" i="9"/>
  <c r="H27" i="9" s="1"/>
  <c r="L41" i="9"/>
  <c r="K28" i="9" s="1"/>
  <c r="K40" i="9"/>
  <c r="H39" i="9"/>
  <c r="K17" i="17" l="1"/>
  <c r="L17" i="17" s="1"/>
  <c r="K18" i="17"/>
  <c r="L18" i="17" s="1"/>
  <c r="H29" i="9"/>
  <c r="H31" i="9" s="1"/>
  <c r="N9" i="9"/>
  <c r="N10" i="9"/>
  <c r="H28" i="9"/>
  <c r="I31" i="9" s="1"/>
  <c r="E35" i="9"/>
  <c r="E57" i="9"/>
  <c r="E36" i="9"/>
  <c r="K29" i="9"/>
  <c r="I27" i="9" s="1"/>
  <c r="K30" i="9"/>
  <c r="E62" i="9"/>
  <c r="E41" i="9"/>
  <c r="E67" i="9"/>
  <c r="E46" i="9"/>
  <c r="E84" i="9"/>
  <c r="E51" i="9"/>
  <c r="E30" i="9"/>
  <c r="E52" i="9"/>
  <c r="E83" i="9"/>
  <c r="E78" i="9"/>
  <c r="E73" i="9"/>
  <c r="E68" i="9"/>
  <c r="M29" i="9"/>
  <c r="E79" i="9"/>
  <c r="E63" i="9"/>
  <c r="E47" i="9"/>
  <c r="E31" i="9"/>
  <c r="E74" i="9"/>
  <c r="E58" i="9"/>
  <c r="E42" i="9"/>
  <c r="E85" i="9"/>
  <c r="E69" i="9"/>
  <c r="E53" i="9"/>
  <c r="E37" i="9"/>
  <c r="E80" i="9"/>
  <c r="E64" i="9"/>
  <c r="E48" i="9"/>
  <c r="E32" i="9"/>
  <c r="B21" i="9"/>
  <c r="E75" i="9"/>
  <c r="E59" i="9"/>
  <c r="E43" i="9"/>
  <c r="E86" i="9"/>
  <c r="E70" i="9"/>
  <c r="E54" i="9"/>
  <c r="E38" i="9"/>
  <c r="E81" i="9"/>
  <c r="E65" i="9"/>
  <c r="E49" i="9"/>
  <c r="E33" i="9"/>
  <c r="E76" i="9"/>
  <c r="E60" i="9"/>
  <c r="E44" i="9"/>
  <c r="E28" i="9"/>
  <c r="E26" i="9"/>
  <c r="E71" i="9"/>
  <c r="E55" i="9"/>
  <c r="E39" i="9"/>
  <c r="E82" i="9"/>
  <c r="E66" i="9"/>
  <c r="E50" i="9"/>
  <c r="E34" i="9"/>
  <c r="E77" i="9"/>
  <c r="E61" i="9"/>
  <c r="E45" i="9"/>
  <c r="E29" i="9"/>
  <c r="E72" i="9"/>
  <c r="E56" i="9"/>
  <c r="E40" i="9"/>
  <c r="E27" i="9"/>
  <c r="M17" i="17" l="1"/>
  <c r="N17" i="17" s="1"/>
  <c r="J22" i="17" s="1"/>
  <c r="K31" i="9"/>
  <c r="L31" i="9"/>
  <c r="H42" i="9"/>
  <c r="H41" i="9"/>
  <c r="H43" i="9" l="1"/>
  <c r="H48" i="9"/>
  <c r="H46" i="9"/>
  <c r="H44" i="9" l="1"/>
  <c r="H45" i="9"/>
</calcChain>
</file>

<file path=xl/sharedStrings.xml><?xml version="1.0" encoding="utf-8"?>
<sst xmlns="http://schemas.openxmlformats.org/spreadsheetml/2006/main" count="97" uniqueCount="91">
  <si>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</si>
  <si>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</si>
  <si>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</si>
  <si>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</si>
  <si>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</si>
  <si>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Xнач</t>
  </si>
  <si>
    <t>Хшаг</t>
  </si>
  <si>
    <t>Хкон</t>
  </si>
  <si>
    <t>Х</t>
  </si>
  <si>
    <t>Хкол-во точек</t>
  </si>
  <si>
    <t>Для пост. разброса</t>
  </si>
  <si>
    <t>от среднего Y</t>
  </si>
  <si>
    <t>Параметры</t>
  </si>
  <si>
    <t>Корреляция</t>
  </si>
  <si>
    <r>
      <t>R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</si>
  <si>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t>Y тренд</t>
  </si>
  <si>
    <t>Наклон (а, коэфф.регрессии)</t>
  </si>
  <si>
    <t>Сдвиг(b, пост.член, константа регрессии)</t>
  </si>
  <si>
    <t>Х (температура)</t>
  </si>
  <si>
    <t>Y (прочность)</t>
  </si>
  <si>
    <t>Y линия регрессии</t>
  </si>
  <si>
    <t>Y линия тренда</t>
  </si>
  <si>
    <t>Для диаграммы</t>
  </si>
  <si>
    <t>a</t>
  </si>
  <si>
    <t xml:space="preserve">{m;b:se;seb:r2;sey:F;df:ssreg;ssresid}; </t>
  </si>
  <si>
    <t>SST</t>
  </si>
  <si>
    <t>Yсреднее</t>
  </si>
  <si>
    <t>n</t>
  </si>
  <si>
    <t>k</t>
  </si>
  <si>
    <t>m</t>
  </si>
  <si>
    <t>se (наклон)</t>
  </si>
  <si>
    <t>SSR (ssreg)</t>
  </si>
  <si>
    <t>SSE (ssresid)</t>
  </si>
  <si>
    <t>Хсреднее</t>
  </si>
  <si>
    <t>seb (сдвиг)</t>
  </si>
  <si>
    <t>F (знач.тест.стат.)</t>
  </si>
  <si>
    <t>Аргументы функции ЛИНЕЙН()</t>
  </si>
  <si>
    <t>Функция ЛИНЕЙН()</t>
  </si>
  <si>
    <t>sey (ст.ош.регр)</t>
  </si>
  <si>
    <t>DF</t>
  </si>
  <si>
    <t>альфа</t>
  </si>
  <si>
    <t>SE</t>
  </si>
  <si>
    <t>t0</t>
  </si>
  <si>
    <t>tальфа,DF</t>
  </si>
  <si>
    <t>Отклонить Н0?</t>
  </si>
  <si>
    <t>|tr|</t>
  </si>
  <si>
    <r>
      <t>R</t>
    </r>
    <r>
      <rPr>
        <vertAlign val="superscript"/>
        <sz val="10"/>
        <rFont val="Calibri"/>
        <family val="2"/>
        <charset val="204"/>
        <scheme val="minor"/>
      </rPr>
      <t>2</t>
    </r>
  </si>
  <si>
    <t>i</t>
  </si>
  <si>
    <t>Х(i)</t>
  </si>
  <si>
    <t>Проверка через наклон а (Двусторонняя гипотеза)</t>
  </si>
  <si>
    <t>F0</t>
  </si>
  <si>
    <t>Fальфа,1,DF</t>
  </si>
  <si>
    <t>Проверка через F-тест (дисперсионный анализ (ANOVA))</t>
  </si>
  <si>
    <t>Проверка значимости взаимосвязи (3 эквивалентных подхода)</t>
  </si>
  <si>
    <t>через p-значение</t>
  </si>
  <si>
    <r>
      <t xml:space="preserve">Линия регрессии </t>
    </r>
    <r>
      <rPr>
        <b/>
        <sz val="10"/>
        <rFont val="Calibri"/>
        <family val="2"/>
        <charset val="204"/>
      </rPr>
      <t>ŷ(i)</t>
    </r>
  </si>
  <si>
    <t>Х(1) и Х(n)</t>
  </si>
  <si>
    <t>y(i)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</si>
  <si>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</si>
  <si>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</si>
  <si>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</si>
  <si>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</si>
  <si>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</si>
  <si>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</si>
  <si>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</si>
  <si>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</si>
  <si>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</si>
  <si>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</si>
  <si>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</si>
  <si>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df</t>
  </si>
  <si>
    <t>SS</t>
  </si>
  <si>
    <t>MS</t>
  </si>
  <si>
    <t>F</t>
  </si>
  <si>
    <t>Значимость F</t>
  </si>
  <si>
    <t>Линия регрессии</t>
  </si>
  <si>
    <t>№Набл.</t>
  </si>
  <si>
    <t>Линейный тренд Y=m+k*X</t>
  </si>
  <si>
    <t>Значение</t>
  </si>
  <si>
    <t>Для точечной диаграммы (строим линии по 2-м точкам)</t>
  </si>
  <si>
    <t>Результат функции ЛИНЕЙН()</t>
  </si>
  <si>
    <t>p-значение</t>
  </si>
  <si>
    <t>Проверка через Оценку статистической значимости коэфф. корреляции r</t>
  </si>
  <si>
    <t>Тренд и Линия регрессии</t>
  </si>
  <si>
    <t>Показатель</t>
  </si>
  <si>
    <t>Проверка значимости регрессии с помощью дисперсионного анализа (F-тест) в MS EXCEL</t>
  </si>
  <si>
    <t>Расчеты инструмента Регрессия из Надстройки Пакет анализа (эквивалентные формулы)</t>
  </si>
  <si>
    <t>Уровень значимости альфа</t>
  </si>
  <si>
    <t>Таблица дисперсионного анализа</t>
  </si>
  <si>
    <t>Отклонить Н0? Регрессия значима?</t>
  </si>
  <si>
    <t>Основные вычисления: генерация тренда, вычисление коэффицента регрессии, проверка значимости регрессии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</si>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</sst>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0.000"/>
    <numFmt numFmtId="166" formatCode="0.0000"/>
    <numFmt numFmtId="167" formatCode="0.0"/>
    <numFmt numFmtId="168" formatCode="0.00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5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3" fillId="0" borderId="1" xfId="1" applyFont="1" applyBorder="1"/>
    <xf numFmtId="0" fontId="10" fillId="0" borderId="1" xfId="1" applyFont="1" applyBorder="1"/>
    <xf numFmtId="0" fontId="13" fillId="5" borderId="0" xfId="1" applyFont="1" applyFill="1"/>
    <xf numFmtId="0" fontId="14" fillId="0" borderId="0" xfId="1" applyFont="1"/>
    <xf numFmtId="0" fontId="11" fillId="5" borderId="0" xfId="1" applyFont="1" applyFill="1"/>
    <xf numFmtId="0" fontId="4" fillId="2" borderId="0" xfId="2" applyFill="1" applyAlignment="1" applyProtection="1"/>
    <xf numFmtId="0" fontId="10" fillId="6" borderId="1" xfId="1" applyFont="1" applyFill="1" applyBorder="1"/>
    <xf numFmtId="0" fontId="10" fillId="0" borderId="1" xfId="1" applyFont="1" applyFill="1" applyBorder="1"/>
    <xf numFmtId="165" fontId="10" fillId="0" borderId="0" xfId="1" applyNumberFormat="1" applyFont="1"/>
    <xf numFmtId="9" fontId="10" fillId="6" borderId="1" xfId="9" applyFont="1" applyFill="1" applyBorder="1"/>
    <xf numFmtId="0" fontId="13" fillId="0" borderId="1" xfId="1" applyFont="1" applyBorder="1" applyAlignment="1">
      <alignment wrapText="1"/>
    </xf>
    <xf numFmtId="165" fontId="10" fillId="0" borderId="1" xfId="1" applyNumberFormat="1" applyFont="1" applyBorder="1"/>
    <xf numFmtId="166" fontId="10" fillId="0" borderId="1" xfId="1" applyNumberFormat="1" applyFont="1" applyBorder="1"/>
    <xf numFmtId="0" fontId="10" fillId="0" borderId="1" xfId="1" applyFont="1" applyBorder="1" applyAlignment="1">
      <alignment wrapText="1"/>
    </xf>
    <xf numFmtId="167" fontId="10" fillId="0" borderId="0" xfId="1" applyNumberFormat="1" applyFont="1"/>
    <xf numFmtId="0" fontId="13" fillId="7" borderId="0" xfId="1" applyFont="1" applyFill="1"/>
    <xf numFmtId="166" fontId="10" fillId="0" borderId="0" xfId="1" applyNumberFormat="1" applyFont="1"/>
    <xf numFmtId="1" fontId="10" fillId="0" borderId="1" xfId="1" applyNumberFormat="1" applyFont="1" applyBorder="1"/>
    <xf numFmtId="168" fontId="10" fillId="0" borderId="1" xfId="1" applyNumberFormat="1" applyFont="1" applyBorder="1"/>
    <xf numFmtId="0" fontId="13" fillId="5" borderId="0" xfId="1" applyFont="1" applyFill="1" applyAlignment="1">
      <alignment wrapText="1"/>
    </xf>
    <xf numFmtId="0" fontId="10" fillId="0" borderId="2" xfId="1" applyFont="1" applyBorder="1"/>
    <xf numFmtId="0" fontId="10" fillId="0" borderId="3" xfId="1" applyFont="1" applyBorder="1"/>
    <xf numFmtId="0" fontId="14" fillId="0" borderId="4" xfId="1" applyFont="1" applyBorder="1" applyAlignment="1">
      <alignment horizontal="centerContinuous" vertical="top" wrapText="1"/>
    </xf>
    <xf numFmtId="0" fontId="10" fillId="0" borderId="5" xfId="1" applyFont="1" applyBorder="1" applyAlignment="1">
      <alignment horizontal="centerContinuous" vertical="top" wrapText="1"/>
    </xf>
    <xf numFmtId="0" fontId="10" fillId="0" borderId="6" xfId="1" applyFont="1" applyBorder="1" applyAlignment="1">
      <alignment horizontal="centerContinuous" vertical="top" wrapText="1"/>
    </xf>
    <xf numFmtId="0" fontId="10" fillId="6" borderId="0" xfId="1" applyFont="1" applyFill="1" applyBorder="1"/>
    <xf numFmtId="0" fontId="10" fillId="0" borderId="0" xfId="1" applyFont="1" applyBorder="1"/>
    <xf numFmtId="165" fontId="10" fillId="0" borderId="0" xfId="1" applyNumberFormat="1" applyFont="1" applyBorder="1"/>
    <xf numFmtId="0" fontId="10" fillId="8" borderId="8" xfId="1" applyFont="1" applyFill="1" applyBorder="1"/>
    <xf numFmtId="0" fontId="10" fillId="8" borderId="7" xfId="1" applyFont="1" applyFill="1" applyBorder="1"/>
    <xf numFmtId="0" fontId="0" fillId="0" borderId="0" xfId="0" applyFill="1" applyBorder="1" applyAlignment="1"/>
    <xf numFmtId="0" fontId="0" fillId="0" borderId="9" xfId="0" applyFill="1" applyBorder="1" applyAlignment="1"/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Continuous"/>
    </xf>
    <xf numFmtId="0" fontId="0" fillId="5" borderId="0" xfId="0" applyFill="1" applyBorder="1" applyAlignment="1"/>
    <xf numFmtId="0" fontId="0" fillId="5" borderId="9" xfId="0" applyFill="1" applyBorder="1" applyAlignment="1"/>
    <xf numFmtId="4" fontId="0" fillId="0" borderId="0" xfId="0" applyNumberFormat="1" applyFill="1" applyBorder="1" applyAlignment="1"/>
    <xf numFmtId="4" fontId="0" fillId="0" borderId="9" xfId="0" applyNumberFormat="1" applyFill="1" applyBorder="1" applyAlignment="1"/>
    <xf numFmtId="4" fontId="0" fillId="5" borderId="0" xfId="0" applyNumberFormat="1" applyFill="1" applyBorder="1" applyAlignment="1"/>
    <xf numFmtId="4" fontId="0" fillId="5" borderId="9" xfId="0" applyNumberFormat="1" applyFill="1" applyBorder="1" applyAlignment="1"/>
    <xf numFmtId="0" fontId="10" fillId="9" borderId="0" xfId="1" applyFont="1" applyFill="1"/>
    <xf numFmtId="0" fontId="17" fillId="9" borderId="0" xfId="1" applyFont="1" applyFill="1"/>
    <xf numFmtId="0" fontId="22" fillId="9" borderId="0" xfId="1" applyFont="1" applyFill="1"/>
    <xf numFmtId="0" fontId="13" fillId="10" borderId="0" xfId="1" applyFont="1" applyFill="1"/>
    <xf numFmtId="0" fontId="13" fillId="11" borderId="0" xfId="1" applyFont="1" applyFill="1"/>
    <xf numFmtId="0" fontId="13" fillId="10" borderId="0" xfId="1" applyFont="1" applyFill="1" applyAlignment="1">
      <alignment vertical="top"/>
    </xf>
    <xf numFmtId="0" fontId="13" fillId="5" borderId="0" xfId="1" applyFont="1" applyFill="1" applyAlignment="1">
      <alignment vertical="top"/>
    </xf>
    <xf numFmtId="0" fontId="13" fillId="5" borderId="0" xfId="1" applyFont="1" applyFill="1" applyAlignment="1">
      <alignment vertical="top" wrapText="1"/>
    </xf>
    <xf numFmtId="0" fontId="13" fillId="11" borderId="0" xfId="1" applyFont="1" applyFill="1" applyAlignment="1">
      <alignment wrapText="1"/>
    </xf>
    <xf numFmtId="0" fontId="14" fillId="0" borderId="2" xfId="1" applyFont="1" applyBorder="1"/>
    <xf numFmtId="0" fontId="23" fillId="0" borderId="7" xfId="1" applyFont="1" applyBorder="1" applyAlignment="1">
      <alignment wrapText="1"/>
    </xf>
    <xf numFmtId="0" fontId="24" fillId="0" borderId="0" xfId="1" applyFont="1"/>
    <xf numFmtId="0" fontId="13" fillId="12" borderId="0" xfId="1" applyFont="1" applyFill="1"/>
    <xf numFmtId="0" fontId="14" fillId="0" borderId="3" xfId="1" applyFont="1" applyBorder="1"/>
    <xf numFmtId="0" fontId="10" fillId="8" borderId="11" xfId="1" applyFont="1" applyFill="1" applyBorder="1"/>
    <xf numFmtId="165" fontId="10" fillId="0" borderId="3" xfId="1" applyNumberFormat="1" applyFont="1" applyBorder="1"/>
    <xf numFmtId="0" fontId="10" fillId="0" borderId="11" xfId="1" applyFont="1" applyBorder="1"/>
    <xf numFmtId="2" fontId="10" fillId="0" borderId="3" xfId="1" applyNumberFormat="1" applyFont="1" applyBorder="1"/>
    <xf numFmtId="0" fontId="10" fillId="0" borderId="7" xfId="1" applyFont="1" applyBorder="1"/>
    <xf numFmtId="0" fontId="14" fillId="0" borderId="4" xfId="1" applyFont="1" applyBorder="1" applyAlignment="1">
      <alignment wrapText="1"/>
    </xf>
    <xf numFmtId="0" fontId="10" fillId="6" borderId="6" xfId="1" applyFont="1" applyFill="1" applyBorder="1"/>
    <xf numFmtId="0" fontId="0" fillId="13" borderId="11" xfId="0" applyFill="1" applyBorder="1"/>
    <xf numFmtId="0" fontId="18" fillId="0" borderId="7" xfId="0" applyFont="1" applyBorder="1" applyAlignment="1">
      <alignment wrapText="1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'F-test'!$D$6</c:f>
          <c:strCache>
            <c:ptCount val="1"/>
            <c:pt idx="0">
              <c:v>Тренд и Линия регрессии</c:v>
            </c:pt>
          </c:strCache>
        </c:strRef>
      </c:tx>
      <c:layout>
        <c:manualLayout>
          <c:xMode val="edge"/>
          <c:yMode val="edge"/>
          <c:x val="0.17591999999999999"/>
          <c:y val="1.0695074880345838E-2"/>
        </c:manualLayout>
      </c:layout>
      <c:overlay val="0"/>
      <c:txPr>
        <a:bodyPr/>
        <a:lstStyle/>
        <a:p>
          <a:pPr algn="ctr"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63918889520253264"/>
        </c:manualLayout>
      </c:layout>
      <c:scatterChart>
        <c:scatterStyle val="lineMarker"/>
        <c:varyColors val="0"/>
        <c:ser>
          <c:idx val="1"/>
          <c:order val="0"/>
          <c:tx>
            <c:strRef>
              <c:f>'F-test'!$C$25</c:f>
              <c:strCache>
                <c:ptCount val="1"/>
                <c:pt idx="0">
                  <c:v>Y (прочность)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'F-test'!$B$26:$B$86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xVal>
          <c:yVal>
            <c:numRef>
              <c:f>'F-test'!$C$26:$C$86</c:f>
              <c:numCache>
                <c:formatCode>0.000</c:formatCode>
                <c:ptCount val="61"/>
                <c:pt idx="0">
                  <c:v>152.81433044227106</c:v>
                </c:pt>
                <c:pt idx="1">
                  <c:v>144.03580371317707</c:v>
                </c:pt>
                <c:pt idx="2">
                  <c:v>301.796811914942</c:v>
                </c:pt>
                <c:pt idx="3">
                  <c:v>21.201437389197991</c:v>
                </c:pt>
                <c:pt idx="4">
                  <c:v>186.82433286513637</c:v>
                </c:pt>
                <c:pt idx="5">
                  <c:v>311.6439103013447</c:v>
                </c:pt>
                <c:pt idx="6">
                  <c:v>189.38047732081833</c:v>
                </c:pt>
                <c:pt idx="7">
                  <c:v>8.5183211581939418</c:v>
                </c:pt>
                <c:pt idx="8">
                  <c:v>136.38367793070557</c:v>
                </c:pt>
                <c:pt idx="9">
                  <c:v>494.08798851134748</c:v>
                </c:pt>
                <c:pt idx="10">
                  <c:v>357.12107352431997</c:v>
                </c:pt>
                <c:pt idx="11">
                  <c:v>273.88315303286271</c:v>
                </c:pt>
                <c:pt idx="12">
                  <c:v>260.73273844490797</c:v>
                </c:pt>
                <c:pt idx="13">
                  <c:v>412.18070053304359</c:v>
                </c:pt>
                <c:pt idx="14">
                  <c:v>338.45174208864574</c:v>
                </c:pt>
                <c:pt idx="15">
                  <c:v>356.98266121457459</c:v>
                </c:pt>
                <c:pt idx="16">
                  <c:v>243.43263696968418</c:v>
                </c:pt>
                <c:pt idx="17">
                  <c:v>339.19308339964937</c:v>
                </c:pt>
                <c:pt idx="18">
                  <c:v>373.51259940572902</c:v>
                </c:pt>
                <c:pt idx="19">
                  <c:v>541.46759195825166</c:v>
                </c:pt>
                <c:pt idx="20">
                  <c:v>503.57566313615456</c:v>
                </c:pt>
                <c:pt idx="21">
                  <c:v>319.98834778512946</c:v>
                </c:pt>
                <c:pt idx="22">
                  <c:v>601.30524549230881</c:v>
                </c:pt>
                <c:pt idx="23">
                  <c:v>325.74308962332969</c:v>
                </c:pt>
                <c:pt idx="24">
                  <c:v>496.48488931983525</c:v>
                </c:pt>
                <c:pt idx="25">
                  <c:v>367.99641033776089</c:v>
                </c:pt>
                <c:pt idx="26">
                  <c:v>363.03768119871233</c:v>
                </c:pt>
                <c:pt idx="27">
                  <c:v>251.46276569385037</c:v>
                </c:pt>
                <c:pt idx="28">
                  <c:v>560.89190024599509</c:v>
                </c:pt>
                <c:pt idx="29">
                  <c:v>662.39677840745662</c:v>
                </c:pt>
                <c:pt idx="30">
                  <c:v>665.27926338219686</c:v>
                </c:pt>
                <c:pt idx="31">
                  <c:v>608.39223639285626</c:v>
                </c:pt>
                <c:pt idx="32">
                  <c:v>670.91716447870022</c:v>
                </c:pt>
                <c:pt idx="33">
                  <c:v>604.54993735884352</c:v>
                </c:pt>
                <c:pt idx="34">
                  <c:v>808.0521216647702</c:v>
                </c:pt>
                <c:pt idx="35">
                  <c:v>681.46901936743632</c:v>
                </c:pt>
                <c:pt idx="36">
                  <c:v>582.41416445161497</c:v>
                </c:pt>
                <c:pt idx="37">
                  <c:v>694.90353721622523</c:v>
                </c:pt>
                <c:pt idx="38">
                  <c:v>735.82869411568129</c:v>
                </c:pt>
                <c:pt idx="39">
                  <c:v>709.54284129181576</c:v>
                </c:pt>
                <c:pt idx="40">
                  <c:v>758.43140706282998</c:v>
                </c:pt>
                <c:pt idx="41">
                  <c:v>993.78288019602519</c:v>
                </c:pt>
                <c:pt idx="42">
                  <c:v>908.73065086093902</c:v>
                </c:pt>
                <c:pt idx="43">
                  <c:v>646.08204515648197</c:v>
                </c:pt>
                <c:pt idx="44">
                  <c:v>1016.5108070942922</c:v>
                </c:pt>
                <c:pt idx="45">
                  <c:v>683.49936044656192</c:v>
                </c:pt>
                <c:pt idx="46">
                  <c:v>772.94386118816465</c:v>
                </c:pt>
                <c:pt idx="47">
                  <c:v>788.05064998760554</c:v>
                </c:pt>
                <c:pt idx="48">
                  <c:v>820.7957958956523</c:v>
                </c:pt>
                <c:pt idx="49">
                  <c:v>792.49670435983808</c:v>
                </c:pt>
                <c:pt idx="50">
                  <c:v>803.57167735553605</c:v>
                </c:pt>
                <c:pt idx="51">
                  <c:v>850.5459575751695</c:v>
                </c:pt>
                <c:pt idx="52">
                  <c:v>875.20385771077542</c:v>
                </c:pt>
                <c:pt idx="53">
                  <c:v>1057.4402797701223</c:v>
                </c:pt>
                <c:pt idx="54">
                  <c:v>907.90043467458713</c:v>
                </c:pt>
                <c:pt idx="55">
                  <c:v>725.39971829372018</c:v>
                </c:pt>
                <c:pt idx="56">
                  <c:v>922.21101415748387</c:v>
                </c:pt>
                <c:pt idx="57">
                  <c:v>826.14474206437706</c:v>
                </c:pt>
                <c:pt idx="58">
                  <c:v>696.20297375955261</c:v>
                </c:pt>
                <c:pt idx="59">
                  <c:v>1189.4343156007308</c:v>
                </c:pt>
                <c:pt idx="60">
                  <c:v>986.69022995385592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F-424B-B653-9B0FE7C100A6}"/>
            </c:ext>
          </c:extLst>
        </c:ser>
        <c:ser>
          <c:idx val="0"/>
          <c:order val="1"/>
          <c:tx>
            <c:strRef>
              <c:f>'F-test'!$M$8</c:f>
              <c:strCache>
                <c:ptCount val="1"/>
                <c:pt idx="0">
                  <c:v>Y линия тренда</c:v>
                </c:pt>
              </c:strCache>
            </c:strRef>
          </c:tx>
          <c:spPr>
            <a:ln w="22225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'F-test'!$L$9:$L$10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'F-test'!$M$9:$M$10</c:f>
              <c:numCache>
                <c:formatCode>General</c:formatCode>
                <c:ptCount val="2"/>
                <c:pt idx="0">
                  <c:v>130</c:v>
                </c:pt>
                <c:pt idx="1">
                  <c:v>1030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FF-424B-B653-9B0FE7C100A6}"/>
            </c:ext>
          </c:extLst>
        </c:ser>
        <c:ser>
          <c:idx val="2"/>
          <c:order val="2"/>
          <c:tx>
            <c:strRef>
              <c:f>'F-test'!$N$8</c:f>
              <c:strCache>
                <c:ptCount val="1"/>
                <c:pt idx="0">
                  <c:v>Y линия регрессии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'F-test'!$L$9:$L$10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'F-test'!$N$9:$N$10</c:f>
              <c:numCache>
                <c:formatCode>0.000</c:formatCode>
                <c:ptCount val="2"/>
                <c:pt idx="0">
                  <c:v>138.90961037142051</c:v>
                </c:pt>
                <c:pt idx="1">
                  <c:v>998.13780557099858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FF-424B-B653-9B0FE7C1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18176"/>
        <c:axId val="62819712"/>
      </c:scatterChart>
      <c:valAx>
        <c:axId val="628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819712"/>
        <c:crosses val="autoZero"/>
        <c:crossBetween val="midCat"/>
      </c:valAx>
      <c:valAx>
        <c:axId val="62819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7.29998456075345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281817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ru-RU"/>
              <a:t>Линия регрессии</a:t>
            </a:r>
          </a:p>
        </c:rich>
      </c:tx>
      <c:layout>
        <c:manualLayout>
          <c:xMode val="edge"/>
          <c:yMode val="edge"/>
          <c:x val="0.35712347822235246"/>
          <c:y val="1.069509569730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73900675336931199"/>
        </c:manualLayout>
      </c:layout>
      <c:scatterChart>
        <c:scatterStyle val="lineMarker"/>
        <c:varyColors val="0"/>
        <c:ser>
          <c:idx val="1"/>
          <c:order val="0"/>
          <c:tx>
            <c:strRef>
              <c:f>Таблица!$C$22</c:f>
              <c:strCache>
                <c:ptCount val="1"/>
                <c:pt idx="0">
                  <c:v>y(i)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Таблица!$B$23:$B$83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xVal>
          <c:yVal>
            <c:numRef>
              <c:f>Таблица!$C$23:$C$83</c:f>
              <c:numCache>
                <c:formatCode>0.000</c:formatCode>
                <c:ptCount val="61"/>
                <c:pt idx="0">
                  <c:v>152.81433044227106</c:v>
                </c:pt>
                <c:pt idx="1">
                  <c:v>144.03580371317707</c:v>
                </c:pt>
                <c:pt idx="2">
                  <c:v>301.796811914942</c:v>
                </c:pt>
                <c:pt idx="3">
                  <c:v>21.201437389197991</c:v>
                </c:pt>
                <c:pt idx="4">
                  <c:v>186.82433286513637</c:v>
                </c:pt>
                <c:pt idx="5">
                  <c:v>311.6439103013447</c:v>
                </c:pt>
                <c:pt idx="6">
                  <c:v>189.38047732081833</c:v>
                </c:pt>
                <c:pt idx="7">
                  <c:v>8.5183211581939418</c:v>
                </c:pt>
                <c:pt idx="8">
                  <c:v>136.38367793070557</c:v>
                </c:pt>
                <c:pt idx="9">
                  <c:v>494.08798851134748</c:v>
                </c:pt>
                <c:pt idx="10">
                  <c:v>357.12107352431997</c:v>
                </c:pt>
                <c:pt idx="11">
                  <c:v>273.88315303286271</c:v>
                </c:pt>
                <c:pt idx="12">
                  <c:v>260.73273844490797</c:v>
                </c:pt>
                <c:pt idx="13">
                  <c:v>412.18070053304359</c:v>
                </c:pt>
                <c:pt idx="14">
                  <c:v>338.45174208864574</c:v>
                </c:pt>
                <c:pt idx="15">
                  <c:v>356.98266121457459</c:v>
                </c:pt>
                <c:pt idx="16">
                  <c:v>243.43263696968418</c:v>
                </c:pt>
                <c:pt idx="17">
                  <c:v>339.19308339964937</c:v>
                </c:pt>
                <c:pt idx="18">
                  <c:v>373.51259940572902</c:v>
                </c:pt>
                <c:pt idx="19">
                  <c:v>541.46759195825166</c:v>
                </c:pt>
                <c:pt idx="20">
                  <c:v>503.57566313615456</c:v>
                </c:pt>
                <c:pt idx="21">
                  <c:v>319.98834778512946</c:v>
                </c:pt>
                <c:pt idx="22">
                  <c:v>601.30524549230881</c:v>
                </c:pt>
                <c:pt idx="23">
                  <c:v>325.74308962332969</c:v>
                </c:pt>
                <c:pt idx="24">
                  <c:v>496.48488931983525</c:v>
                </c:pt>
                <c:pt idx="25">
                  <c:v>367.99641033776089</c:v>
                </c:pt>
                <c:pt idx="26">
                  <c:v>363.03768119871233</c:v>
                </c:pt>
                <c:pt idx="27">
                  <c:v>251.46276569385037</c:v>
                </c:pt>
                <c:pt idx="28">
                  <c:v>560.89190024599509</c:v>
                </c:pt>
                <c:pt idx="29">
                  <c:v>662.39677840745662</c:v>
                </c:pt>
                <c:pt idx="30">
                  <c:v>665.27926338219686</c:v>
                </c:pt>
                <c:pt idx="31">
                  <c:v>608.39223639285626</c:v>
                </c:pt>
                <c:pt idx="32">
                  <c:v>670.91716447870022</c:v>
                </c:pt>
                <c:pt idx="33">
                  <c:v>604.54993735884352</c:v>
                </c:pt>
                <c:pt idx="34">
                  <c:v>808.0521216647702</c:v>
                </c:pt>
                <c:pt idx="35">
                  <c:v>681.46901936743632</c:v>
                </c:pt>
                <c:pt idx="36">
                  <c:v>582.41416445161497</c:v>
                </c:pt>
                <c:pt idx="37">
                  <c:v>694.90353721622523</c:v>
                </c:pt>
                <c:pt idx="38">
                  <c:v>735.82869411568129</c:v>
                </c:pt>
                <c:pt idx="39">
                  <c:v>709.54284129181576</c:v>
                </c:pt>
                <c:pt idx="40">
                  <c:v>758.43140706282998</c:v>
                </c:pt>
                <c:pt idx="41">
                  <c:v>993.78288019602519</c:v>
                </c:pt>
                <c:pt idx="42">
                  <c:v>908.73065086093902</c:v>
                </c:pt>
                <c:pt idx="43">
                  <c:v>646.08204515648197</c:v>
                </c:pt>
                <c:pt idx="44">
                  <c:v>1016.5108070942922</c:v>
                </c:pt>
                <c:pt idx="45">
                  <c:v>683.49936044656192</c:v>
                </c:pt>
                <c:pt idx="46">
                  <c:v>772.94386118816465</c:v>
                </c:pt>
                <c:pt idx="47">
                  <c:v>788.05064998760554</c:v>
                </c:pt>
                <c:pt idx="48">
                  <c:v>820.7957958956523</c:v>
                </c:pt>
                <c:pt idx="49">
                  <c:v>792.49670435983808</c:v>
                </c:pt>
                <c:pt idx="50">
                  <c:v>803.57167735553605</c:v>
                </c:pt>
                <c:pt idx="51">
                  <c:v>850.5459575751695</c:v>
                </c:pt>
                <c:pt idx="52">
                  <c:v>875.20385771077542</c:v>
                </c:pt>
                <c:pt idx="53">
                  <c:v>1057.4402797701223</c:v>
                </c:pt>
                <c:pt idx="54">
                  <c:v>907.90043467458713</c:v>
                </c:pt>
                <c:pt idx="55">
                  <c:v>725.39971829372018</c:v>
                </c:pt>
                <c:pt idx="56">
                  <c:v>922.21101415748387</c:v>
                </c:pt>
                <c:pt idx="57">
                  <c:v>826.14474206437706</c:v>
                </c:pt>
                <c:pt idx="58">
                  <c:v>696.20297375955261</c:v>
                </c:pt>
                <c:pt idx="59">
                  <c:v>1189.4343156007308</c:v>
                </c:pt>
                <c:pt idx="60">
                  <c:v>986.69022995385592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8-4541-881C-D9DFA6D00BC0}"/>
            </c:ext>
          </c:extLst>
        </c:ser>
        <c:ser>
          <c:idx val="0"/>
          <c:order val="1"/>
          <c:tx>
            <c:strRef>
              <c:f>Таблица!$G$22</c:f>
              <c:strCache>
                <c:ptCount val="1"/>
                <c:pt idx="0">
                  <c:v>Линия регрессии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Таблица!$F$23:$F$24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Таблица!$G$23:$G$24</c:f>
              <c:numCache>
                <c:formatCode>0.000</c:formatCode>
                <c:ptCount val="2"/>
                <c:pt idx="0">
                  <c:v>138.90961037142046</c:v>
                </c:pt>
                <c:pt idx="1">
                  <c:v>998.13780557099869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8-4541-881C-D9DFA6D0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79936"/>
        <c:axId val="63081472"/>
      </c:scatterChart>
      <c:valAx>
        <c:axId val="630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081472"/>
        <c:crosses val="autoZero"/>
        <c:crossBetween val="midCat"/>
      </c:valAx>
      <c:valAx>
        <c:axId val="63081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7.29998456075345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30799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6182199332854046E-2"/>
          <c:y val="0.92967855141702793"/>
          <c:w val="0.45260874342820345"/>
          <c:h val="6.77262673626470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828674</xdr:colOff>
      <xdr:row>6</xdr:row>
      <xdr:rowOff>0</xdr:rowOff>
    </xdr:from>
    <xdr:to>
      <xdr:col>9</xdr:col>
      <xdr:colOff>400049</xdr:colOff>
      <xdr:row>21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</xdr:colOff>
      <xdr:row>48</xdr:row>
      <xdr:rowOff>114300</xdr:rowOff>
    </xdr:from>
    <xdr:to>
      <xdr:col>8</xdr:col>
      <xdr:colOff>38100</xdr:colOff>
      <xdr:row>56</xdr:row>
      <xdr:rowOff>114300</xdr:rowOff>
    </xdr:to>
    <xdr:pic>
      <xdr:nvPicPr>
        <xdr:cNvPr id="5" name="Рисунок 4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972300"/>
          <a:ext cx="14668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7</xdr:col>
      <xdr:colOff>1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roverka-znachimosti-regressii-s-pomoshchyu-dispersionnogo-analiza-f-test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roverka-znachimosti-regressii-s-pomoshchyu-dispersionnogo-analiza-f-test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zoomScaleNormal="100" workbookViewId="0">
      <selection activeCell="U2" sqref="U2"/>
    </sheetView>
  </sheetViews>
  <sheetFormatPr defaultRowHeight="12.75" x14ac:dyDescent="0.2"/>
  <cols>
    <col min="1" max="1" width="18.85546875" style="4" customWidth="1"/>
    <col min="2" max="2" width="15.85546875" style="4" customWidth="1"/>
    <col min="3" max="4" width="12.42578125" style="4" customWidth="1"/>
    <col min="5" max="5" width="9.85546875" style="4" customWidth="1"/>
    <col min="6" max="6" width="8.140625" style="4" customWidth="1"/>
    <col min="7" max="7" width="13.5703125" style="4" customWidth="1"/>
    <col min="8" max="8" width="8.140625" style="4" customWidth="1"/>
    <col min="9" max="9" width="12" style="4" bestFit="1" customWidth="1"/>
    <col min="10" max="11" width="9.85546875" style="4" customWidth="1"/>
    <col min="12" max="12" width="12.42578125" style="4" customWidth="1"/>
    <col min="13" max="13" width="12" style="4" customWidth="1"/>
    <col min="14" max="14" width="10" style="4" customWidth="1"/>
    <col min="15" max="15" width="9.42578125" style="4" customWidth="1"/>
    <col min="16" max="16" width="4.140625" style="4" customWidth="1"/>
    <col min="17" max="17" width="12.140625" style="4" customWidth="1"/>
    <col min="18" max="18" width="10" style="4" customWidth="1"/>
    <col min="19" max="19" width="4.85546875" style="4" customWidth="1"/>
    <col min="20" max="21" width="8.140625" style="4" customWidth="1"/>
    <col min="22" max="247" width="9.140625" style="4"/>
    <col min="248" max="248" width="10" style="4" customWidth="1"/>
    <col min="249" max="16384" width="9.140625" style="4"/>
  </cols>
  <sheetData>
    <row r="1" spans="1:21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1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71" t="s">
        <v>90</v>
      </c>
    </row>
    <row r="3" spans="1:21" ht="18.75" x14ac:dyDescent="0.2">
      <c r="A3" s="1" t="s">
        <v>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11" t="s">
        <v>89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x14ac:dyDescent="0.2">
      <c r="D6" s="4" t="s">
        <v>82</v>
      </c>
    </row>
    <row r="7" spans="1:21" x14ac:dyDescent="0.2">
      <c r="A7" s="10" t="s">
        <v>76</v>
      </c>
      <c r="K7" s="10" t="s">
        <v>78</v>
      </c>
    </row>
    <row r="8" spans="1:21" ht="25.5" x14ac:dyDescent="0.2">
      <c r="A8" s="7" t="s">
        <v>12</v>
      </c>
      <c r="B8" s="7" t="s">
        <v>77</v>
      </c>
      <c r="K8" s="52" t="s">
        <v>75</v>
      </c>
      <c r="L8" s="53" t="s">
        <v>8</v>
      </c>
      <c r="M8" s="54" t="s">
        <v>21</v>
      </c>
      <c r="N8" s="55" t="s">
        <v>20</v>
      </c>
    </row>
    <row r="9" spans="1:21" x14ac:dyDescent="0.2">
      <c r="A9" s="8" t="s">
        <v>28</v>
      </c>
      <c r="B9" s="13">
        <v>3</v>
      </c>
      <c r="K9" s="4">
        <v>1</v>
      </c>
      <c r="L9" s="4">
        <f>INDEX($B$26:$B$86,MATCH(K9,$A$26:$A$86,0))</f>
        <v>10</v>
      </c>
      <c r="M9" s="4">
        <f>$B$9*L9+$B$10</f>
        <v>130</v>
      </c>
      <c r="N9" s="15">
        <f ca="1">$B$18*L9+$B$19</f>
        <v>138.90961037142051</v>
      </c>
    </row>
    <row r="10" spans="1:21" x14ac:dyDescent="0.2">
      <c r="A10" s="8" t="s">
        <v>29</v>
      </c>
      <c r="B10" s="13">
        <v>100</v>
      </c>
      <c r="K10" s="4">
        <f>B14</f>
        <v>61</v>
      </c>
      <c r="L10" s="4">
        <f>INDEX($B$26:$B$86,MATCH(K10,$A$26:$A$86,0))</f>
        <v>310</v>
      </c>
      <c r="M10" s="4">
        <f>$B$9*L10+$B$10</f>
        <v>1030</v>
      </c>
      <c r="N10" s="15">
        <f ca="1">$B$18*L10+$B$19</f>
        <v>998.13780557099858</v>
      </c>
    </row>
    <row r="12" spans="1:21" x14ac:dyDescent="0.2">
      <c r="A12" s="8" t="s">
        <v>5</v>
      </c>
      <c r="B12" s="13">
        <v>10</v>
      </c>
    </row>
    <row r="13" spans="1:21" x14ac:dyDescent="0.2">
      <c r="A13" s="8" t="s">
        <v>6</v>
      </c>
      <c r="B13" s="13">
        <v>5</v>
      </c>
    </row>
    <row r="14" spans="1:21" x14ac:dyDescent="0.2">
      <c r="A14" s="8" t="s">
        <v>9</v>
      </c>
      <c r="B14" s="14">
        <f>COUNT(A26:A86)</f>
        <v>61</v>
      </c>
    </row>
    <row r="15" spans="1:21" x14ac:dyDescent="0.2">
      <c r="A15" s="8" t="s">
        <v>7</v>
      </c>
      <c r="B15" s="8">
        <f>B12+B13*(B14-1)</f>
        <v>310</v>
      </c>
    </row>
    <row r="16" spans="1:21" x14ac:dyDescent="0.2">
      <c r="A16" s="20" t="s">
        <v>10</v>
      </c>
      <c r="B16" s="16">
        <v>0.2</v>
      </c>
      <c r="C16" s="10" t="s">
        <v>11</v>
      </c>
    </row>
    <row r="17" spans="1:13" ht="38.25" customHeight="1" x14ac:dyDescent="0.2"/>
    <row r="18" spans="1:13" ht="25.5" x14ac:dyDescent="0.2">
      <c r="A18" s="17" t="s">
        <v>16</v>
      </c>
      <c r="B18" s="19">
        <f ca="1">SLOPE(C26:C86,B26:B86)</f>
        <v>2.8640939839985937</v>
      </c>
    </row>
    <row r="19" spans="1:13" ht="25.5" x14ac:dyDescent="0.2">
      <c r="A19" s="17" t="s">
        <v>17</v>
      </c>
      <c r="B19" s="19">
        <f ca="1">INTERCEPT(C26:C86,B26:B86)</f>
        <v>110.26867053143457</v>
      </c>
    </row>
    <row r="20" spans="1:13" x14ac:dyDescent="0.2">
      <c r="A20" s="7" t="s">
        <v>13</v>
      </c>
      <c r="B20" s="18">
        <f ca="1">CORREL(B26:B86,C26:C86)</f>
        <v>0.90426739243197729</v>
      </c>
    </row>
    <row r="21" spans="1:13" ht="15" x14ac:dyDescent="0.2">
      <c r="A21" s="7" t="s">
        <v>14</v>
      </c>
      <c r="B21" s="19">
        <f ca="1">B20*B20</f>
        <v>0.81769951701572763</v>
      </c>
    </row>
    <row r="23" spans="1:13" x14ac:dyDescent="0.2">
      <c r="G23" s="22" t="s">
        <v>53</v>
      </c>
      <c r="H23" s="22"/>
      <c r="I23" s="22"/>
      <c r="J23" s="22"/>
      <c r="K23" s="22"/>
      <c r="L23" s="22"/>
      <c r="M23" s="22"/>
    </row>
    <row r="24" spans="1:13" ht="51" x14ac:dyDescent="0.2">
      <c r="G24" s="29" t="s">
        <v>52</v>
      </c>
      <c r="H24" s="30"/>
      <c r="I24" s="31"/>
      <c r="J24" s="29" t="s">
        <v>49</v>
      </c>
      <c r="K24" s="31"/>
      <c r="L24" s="29" t="s">
        <v>81</v>
      </c>
      <c r="M24" s="31"/>
    </row>
    <row r="25" spans="1:13" x14ac:dyDescent="0.2">
      <c r="A25" s="50" t="s">
        <v>75</v>
      </c>
      <c r="B25" s="9" t="s">
        <v>18</v>
      </c>
      <c r="C25" s="9" t="s">
        <v>19</v>
      </c>
      <c r="D25" s="9" t="s">
        <v>15</v>
      </c>
      <c r="E25" s="51" t="str">
        <f>N8</f>
        <v>Y линия регрессии</v>
      </c>
      <c r="G25" s="56" t="s">
        <v>40</v>
      </c>
      <c r="H25" s="32">
        <v>0.05</v>
      </c>
      <c r="I25" s="28"/>
      <c r="J25" s="27"/>
      <c r="K25" s="28"/>
      <c r="L25" s="27"/>
      <c r="M25" s="28"/>
    </row>
    <row r="26" spans="1:13" x14ac:dyDescent="0.2">
      <c r="A26" s="4">
        <v>1</v>
      </c>
      <c r="B26" s="4">
        <f>$B$12+(A26-1)*$B$13</f>
        <v>10</v>
      </c>
      <c r="C26" s="15">
        <f t="shared" ref="C26:C57" ca="1" si="0">IF(AND($B$16&gt;0,AVERAGE($D$26:$D$86)),_xlfn.NORM.INV(RAND(),D26,$B$16*ABS(AVERAGE($D$26:$D$86))),D26)</f>
        <v>152.81433044227106</v>
      </c>
      <c r="D26" s="4">
        <f>$B$9*B26+$B$10</f>
        <v>130</v>
      </c>
      <c r="E26" s="15">
        <f ca="1">$B$18*B26+$B$19</f>
        <v>138.90961037142051</v>
      </c>
      <c r="G26" s="27"/>
      <c r="H26" s="33"/>
      <c r="I26" s="28"/>
      <c r="J26" s="56" t="s">
        <v>41</v>
      </c>
      <c r="K26" s="62">
        <f ca="1">K39</f>
        <v>0.1760590273561202</v>
      </c>
      <c r="L26" s="27"/>
      <c r="M26" s="28"/>
    </row>
    <row r="27" spans="1:13" x14ac:dyDescent="0.2">
      <c r="A27" s="4">
        <v>2</v>
      </c>
      <c r="B27" s="4">
        <f t="shared" ref="B27:B57" si="1">$B$12+(A27-1)*$B$13</f>
        <v>15</v>
      </c>
      <c r="C27" s="15">
        <f t="shared" ca="1" si="0"/>
        <v>144.03580371317707</v>
      </c>
      <c r="D27" s="4">
        <f t="shared" ref="D27:D86" si="2">$B$9*B27+$B$10</f>
        <v>145</v>
      </c>
      <c r="E27" s="15">
        <f t="shared" ref="E27:E86" ca="1" si="3">$B$18*B27+$B$19</f>
        <v>153.23008029141346</v>
      </c>
      <c r="G27" s="56" t="s">
        <v>50</v>
      </c>
      <c r="H27" s="34">
        <f ca="1">K41</f>
        <v>264.64149032501609</v>
      </c>
      <c r="I27" s="62">
        <f ca="1">K29*K29</f>
        <v>264.64149032501615</v>
      </c>
      <c r="J27" s="56" t="s">
        <v>23</v>
      </c>
      <c r="K27" s="62">
        <f ca="1">K38</f>
        <v>2.8640939839985942</v>
      </c>
      <c r="L27" s="56" t="str">
        <f>A20</f>
        <v>Корреляция</v>
      </c>
      <c r="M27" s="62">
        <f ca="1">B20</f>
        <v>0.90426739243197729</v>
      </c>
    </row>
    <row r="28" spans="1:13" x14ac:dyDescent="0.2">
      <c r="A28" s="4">
        <v>3</v>
      </c>
      <c r="B28" s="4">
        <f t="shared" si="1"/>
        <v>20</v>
      </c>
      <c r="C28" s="15">
        <f t="shared" ca="1" si="0"/>
        <v>301.796811914942</v>
      </c>
      <c r="D28" s="4">
        <f t="shared" si="2"/>
        <v>160</v>
      </c>
      <c r="E28" s="15">
        <f t="shared" ca="1" si="3"/>
        <v>167.55055021140643</v>
      </c>
      <c r="G28" s="56" t="s">
        <v>80</v>
      </c>
      <c r="H28" s="33">
        <f ca="1">_xlfn.F.DIST.RT(H27,1,H37-2)</f>
        <v>1.7784602804776696E-23</v>
      </c>
      <c r="I28" s="28"/>
      <c r="J28" s="56" t="s">
        <v>39</v>
      </c>
      <c r="K28" s="28">
        <f ca="1">L41</f>
        <v>59</v>
      </c>
      <c r="L28" s="56"/>
      <c r="M28" s="28"/>
    </row>
    <row r="29" spans="1:13" x14ac:dyDescent="0.2">
      <c r="A29" s="4">
        <v>4</v>
      </c>
      <c r="B29" s="4">
        <f t="shared" si="1"/>
        <v>25</v>
      </c>
      <c r="C29" s="15">
        <f t="shared" ca="1" si="0"/>
        <v>21.201437389197991</v>
      </c>
      <c r="D29" s="4">
        <f t="shared" si="2"/>
        <v>175</v>
      </c>
      <c r="E29" s="15">
        <f t="shared" ca="1" si="3"/>
        <v>181.8710201313994</v>
      </c>
      <c r="G29" s="56" t="s">
        <v>51</v>
      </c>
      <c r="H29" s="33">
        <f ca="1">_xlfn.F.INV.RT(H25,1,K28)</f>
        <v>4.0039825031306115</v>
      </c>
      <c r="I29" s="28"/>
      <c r="J29" s="56" t="s">
        <v>42</v>
      </c>
      <c r="K29" s="62">
        <f ca="1">K27/K26</f>
        <v>16.267805332158858</v>
      </c>
      <c r="L29" s="56" t="s">
        <v>45</v>
      </c>
      <c r="M29" s="62">
        <f ca="1">ABS(M27*SQRT(K28)/SQRT(1-M27*M27))</f>
        <v>16.267805332158829</v>
      </c>
    </row>
    <row r="30" spans="1:13" x14ac:dyDescent="0.2">
      <c r="A30" s="4">
        <v>5</v>
      </c>
      <c r="B30" s="4">
        <f t="shared" si="1"/>
        <v>30</v>
      </c>
      <c r="C30" s="15">
        <f t="shared" ca="1" si="0"/>
        <v>186.82433286513637</v>
      </c>
      <c r="D30" s="4">
        <f t="shared" si="2"/>
        <v>190</v>
      </c>
      <c r="E30" s="15">
        <f t="shared" ca="1" si="3"/>
        <v>196.19149005139238</v>
      </c>
      <c r="G30" s="27"/>
      <c r="H30" s="33"/>
      <c r="I30" s="60" t="s">
        <v>54</v>
      </c>
      <c r="J30" s="56" t="s">
        <v>43</v>
      </c>
      <c r="K30" s="64">
        <f ca="1">_xlfn.T.INV.2T(H25,K28)</f>
        <v>2.0009953780882688</v>
      </c>
      <c r="L30" s="27"/>
      <c r="M30" s="28"/>
    </row>
    <row r="31" spans="1:13" ht="24" x14ac:dyDescent="0.2">
      <c r="A31" s="4">
        <v>6</v>
      </c>
      <c r="B31" s="4">
        <f t="shared" si="1"/>
        <v>35</v>
      </c>
      <c r="C31" s="15">
        <f t="shared" ca="1" si="0"/>
        <v>311.6439103013447</v>
      </c>
      <c r="D31" s="4">
        <f t="shared" si="2"/>
        <v>205</v>
      </c>
      <c r="E31" s="15">
        <f t="shared" ca="1" si="3"/>
        <v>210.51195997138535</v>
      </c>
      <c r="G31" s="57" t="s">
        <v>44</v>
      </c>
      <c r="H31" s="35" t="b">
        <f ca="1">H27&gt;H29</f>
        <v>1</v>
      </c>
      <c r="I31" s="61" t="b">
        <f ca="1">H28&lt;H25</f>
        <v>1</v>
      </c>
      <c r="J31" s="65"/>
      <c r="K31" s="61" t="b">
        <f ca="1">ABS(K29)&gt;K30</f>
        <v>1</v>
      </c>
      <c r="L31" s="36" t="b">
        <f ca="1">M29&gt;K30</f>
        <v>1</v>
      </c>
      <c r="M31" s="63"/>
    </row>
    <row r="32" spans="1:13" x14ac:dyDescent="0.2">
      <c r="A32" s="4">
        <v>7</v>
      </c>
      <c r="B32" s="4">
        <f t="shared" si="1"/>
        <v>40</v>
      </c>
      <c r="C32" s="15">
        <f t="shared" ca="1" si="0"/>
        <v>189.38047732081833</v>
      </c>
      <c r="D32" s="4">
        <f t="shared" si="2"/>
        <v>220</v>
      </c>
      <c r="E32" s="15">
        <f t="shared" ca="1" si="3"/>
        <v>224.8324298913783</v>
      </c>
    </row>
    <row r="33" spans="1:17" x14ac:dyDescent="0.2">
      <c r="A33" s="4">
        <v>8</v>
      </c>
      <c r="B33" s="4">
        <f t="shared" si="1"/>
        <v>45</v>
      </c>
      <c r="C33" s="15">
        <f t="shared" ca="1" si="0"/>
        <v>8.5183211581939418</v>
      </c>
      <c r="D33" s="4">
        <f t="shared" si="2"/>
        <v>235</v>
      </c>
      <c r="E33" s="15">
        <f t="shared" ca="1" si="3"/>
        <v>239.15289981137127</v>
      </c>
    </row>
    <row r="34" spans="1:17" x14ac:dyDescent="0.2">
      <c r="A34" s="4">
        <v>9</v>
      </c>
      <c r="B34" s="4">
        <f t="shared" si="1"/>
        <v>50</v>
      </c>
      <c r="C34" s="15">
        <f t="shared" ca="1" si="0"/>
        <v>136.38367793070557</v>
      </c>
      <c r="D34" s="4">
        <f t="shared" si="2"/>
        <v>250</v>
      </c>
      <c r="E34" s="15">
        <f t="shared" ca="1" si="3"/>
        <v>253.47336973136424</v>
      </c>
      <c r="G34" s="22" t="s">
        <v>37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">
      <c r="A35" s="4">
        <v>10</v>
      </c>
      <c r="B35" s="4">
        <f t="shared" si="1"/>
        <v>55</v>
      </c>
      <c r="C35" s="15">
        <f t="shared" ca="1" si="0"/>
        <v>494.08798851134748</v>
      </c>
      <c r="D35" s="4">
        <f t="shared" si="2"/>
        <v>265</v>
      </c>
      <c r="E35" s="15">
        <f t="shared" ca="1" si="3"/>
        <v>267.79383965135719</v>
      </c>
    </row>
    <row r="36" spans="1:17" x14ac:dyDescent="0.2">
      <c r="A36" s="4">
        <v>11</v>
      </c>
      <c r="B36" s="4">
        <f t="shared" si="1"/>
        <v>60</v>
      </c>
      <c r="C36" s="15">
        <f t="shared" ca="1" si="0"/>
        <v>357.12107352431997</v>
      </c>
      <c r="D36" s="4">
        <f t="shared" si="2"/>
        <v>280</v>
      </c>
      <c r="E36" s="15">
        <f t="shared" ca="1" si="3"/>
        <v>282.11430957135019</v>
      </c>
      <c r="G36" s="58" t="s">
        <v>83</v>
      </c>
      <c r="H36" s="58" t="s">
        <v>77</v>
      </c>
      <c r="I36" s="58"/>
      <c r="J36" s="10" t="s">
        <v>79</v>
      </c>
      <c r="N36" s="10" t="s">
        <v>36</v>
      </c>
    </row>
    <row r="37" spans="1:17" x14ac:dyDescent="0.2">
      <c r="A37" s="4">
        <v>12</v>
      </c>
      <c r="B37" s="4">
        <f t="shared" si="1"/>
        <v>65</v>
      </c>
      <c r="C37" s="15">
        <f t="shared" ca="1" si="0"/>
        <v>273.88315303286271</v>
      </c>
      <c r="D37" s="4">
        <f t="shared" si="2"/>
        <v>295</v>
      </c>
      <c r="E37" s="15">
        <f t="shared" ca="1" si="3"/>
        <v>296.43477949134319</v>
      </c>
      <c r="G37" s="8" t="s">
        <v>27</v>
      </c>
      <c r="H37" s="8">
        <f>COUNT($B$26:$B$86)</f>
        <v>61</v>
      </c>
      <c r="I37" s="58"/>
      <c r="K37" s="59">
        <v>1</v>
      </c>
      <c r="L37" s="59">
        <v>2</v>
      </c>
      <c r="N37" s="4" t="s">
        <v>24</v>
      </c>
    </row>
    <row r="38" spans="1:17" x14ac:dyDescent="0.2">
      <c r="A38" s="4">
        <v>13</v>
      </c>
      <c r="B38" s="4">
        <f t="shared" si="1"/>
        <v>70</v>
      </c>
      <c r="C38" s="15">
        <f t="shared" ca="1" si="0"/>
        <v>260.73273844490797</v>
      </c>
      <c r="D38" s="4">
        <f t="shared" si="2"/>
        <v>310</v>
      </c>
      <c r="E38" s="15">
        <f t="shared" ca="1" si="3"/>
        <v>310.75524941133614</v>
      </c>
      <c r="G38" s="8" t="s">
        <v>33</v>
      </c>
      <c r="H38" s="18">
        <f>AVERAGE($B$26:$B$86)</f>
        <v>160</v>
      </c>
      <c r="I38" s="58"/>
      <c r="J38" s="59">
        <v>1</v>
      </c>
      <c r="K38" s="4">
        <f t="shared" ref="K38:L42" ca="1" si="4">INDEX(LINEST($C$26:$C$86,$B$26:$B$86,,TRUE),$J38,K$37)</f>
        <v>2.8640939839985942</v>
      </c>
      <c r="L38" s="23">
        <f t="shared" ca="1" si="4"/>
        <v>110.26867053143451</v>
      </c>
      <c r="N38" s="4" t="str">
        <f t="array" ref="N38:O42">{"a","b";"se","seb";"r2","sey";"F","df";"ssreg","ssresid"}</f>
        <v>a</v>
      </c>
      <c r="O38" s="4" t="str">
        <v>b</v>
      </c>
    </row>
    <row r="39" spans="1:17" x14ac:dyDescent="0.2">
      <c r="A39" s="4">
        <v>14</v>
      </c>
      <c r="B39" s="4">
        <f t="shared" si="1"/>
        <v>75</v>
      </c>
      <c r="C39" s="15">
        <f t="shared" ca="1" si="0"/>
        <v>412.18070053304359</v>
      </c>
      <c r="D39" s="4">
        <f t="shared" si="2"/>
        <v>325</v>
      </c>
      <c r="E39" s="15">
        <f t="shared" ca="1" si="3"/>
        <v>325.07571933132908</v>
      </c>
      <c r="G39" s="8" t="s">
        <v>26</v>
      </c>
      <c r="H39" s="18">
        <f ca="1">AVERAGE(C26:C86)</f>
        <v>568.52370797120955</v>
      </c>
      <c r="I39" s="58"/>
      <c r="J39" s="59">
        <v>2</v>
      </c>
      <c r="K39" s="4">
        <f t="shared" ca="1" si="4"/>
        <v>0.1760590273561202</v>
      </c>
      <c r="L39" s="23">
        <f t="shared" ca="1" si="4"/>
        <v>32.151868532606244</v>
      </c>
      <c r="N39" s="4" t="str">
        <v>se</v>
      </c>
      <c r="O39" s="4" t="str">
        <v>seb</v>
      </c>
    </row>
    <row r="40" spans="1:17" x14ac:dyDescent="0.2">
      <c r="A40" s="4">
        <v>15</v>
      </c>
      <c r="B40" s="4">
        <f t="shared" si="1"/>
        <v>80</v>
      </c>
      <c r="C40" s="15">
        <f t="shared" ca="1" si="0"/>
        <v>338.45174208864574</v>
      </c>
      <c r="D40" s="4">
        <f t="shared" si="2"/>
        <v>340</v>
      </c>
      <c r="E40" s="15">
        <f t="shared" ca="1" si="3"/>
        <v>339.39618925132208</v>
      </c>
      <c r="G40" s="8" t="s">
        <v>25</v>
      </c>
      <c r="H40" s="8">
        <f ca="1">_xlfn.VAR.S(C26:C86)*(H37-1)</f>
        <v>4742554.4565887265</v>
      </c>
      <c r="I40" s="58"/>
      <c r="J40" s="59">
        <v>3</v>
      </c>
      <c r="K40" s="4">
        <f t="shared" ca="1" si="4"/>
        <v>0.81769951701572807</v>
      </c>
      <c r="L40" s="23">
        <f t="shared" ca="1" si="4"/>
        <v>121.05258473674324</v>
      </c>
      <c r="N40" s="4" t="str">
        <v>r2</v>
      </c>
      <c r="O40" s="4" t="str">
        <v>sey</v>
      </c>
    </row>
    <row r="41" spans="1:17" x14ac:dyDescent="0.2">
      <c r="A41" s="4">
        <v>16</v>
      </c>
      <c r="B41" s="4">
        <f t="shared" si="1"/>
        <v>85</v>
      </c>
      <c r="C41" s="15">
        <f t="shared" ca="1" si="0"/>
        <v>356.98266121457459</v>
      </c>
      <c r="D41" s="4">
        <f t="shared" si="2"/>
        <v>355</v>
      </c>
      <c r="E41" s="15">
        <f t="shared" ca="1" si="3"/>
        <v>353.71665917131503</v>
      </c>
      <c r="G41" s="8" t="s">
        <v>31</v>
      </c>
      <c r="H41" s="24">
        <f ca="1">_xlfn.VAR.S(E26:E86)*(H37-1)</f>
        <v>3877984.4885733835</v>
      </c>
      <c r="I41" s="58"/>
      <c r="J41" s="59">
        <v>4</v>
      </c>
      <c r="K41" s="4">
        <f t="shared" ca="1" si="4"/>
        <v>264.64149032501609</v>
      </c>
      <c r="L41" s="4">
        <f t="shared" ca="1" si="4"/>
        <v>59</v>
      </c>
      <c r="N41" s="4" t="str">
        <v>F</v>
      </c>
      <c r="O41" s="4" t="str">
        <v>df</v>
      </c>
    </row>
    <row r="42" spans="1:17" x14ac:dyDescent="0.2">
      <c r="A42" s="4">
        <v>17</v>
      </c>
      <c r="B42" s="4">
        <f t="shared" si="1"/>
        <v>90</v>
      </c>
      <c r="C42" s="15">
        <f t="shared" ca="1" si="0"/>
        <v>243.43263696968418</v>
      </c>
      <c r="D42" s="4">
        <f t="shared" si="2"/>
        <v>370</v>
      </c>
      <c r="E42" s="15">
        <f t="shared" ca="1" si="3"/>
        <v>368.03712909130797</v>
      </c>
      <c r="G42" s="8" t="s">
        <v>32</v>
      </c>
      <c r="H42" s="24">
        <f ca="1">SUMXMY2(C26:C86,E26:E86)</f>
        <v>864569.96801533771</v>
      </c>
      <c r="I42" s="58"/>
      <c r="J42" s="59">
        <v>5</v>
      </c>
      <c r="K42" s="4">
        <f t="shared" ca="1" si="4"/>
        <v>3877984.488573398</v>
      </c>
      <c r="L42" s="4">
        <f t="shared" ca="1" si="4"/>
        <v>864569.96801533783</v>
      </c>
      <c r="N42" s="4" t="str">
        <v>ssreg</v>
      </c>
      <c r="O42" s="4" t="str">
        <v>ssresid</v>
      </c>
    </row>
    <row r="43" spans="1:17" x14ac:dyDescent="0.2">
      <c r="A43" s="4">
        <v>18</v>
      </c>
      <c r="B43" s="4">
        <f t="shared" si="1"/>
        <v>95</v>
      </c>
      <c r="C43" s="15">
        <f t="shared" ca="1" si="0"/>
        <v>339.19308339964937</v>
      </c>
      <c r="D43" s="4">
        <f t="shared" si="2"/>
        <v>385</v>
      </c>
      <c r="E43" s="15">
        <f t="shared" ca="1" si="3"/>
        <v>382.35759901130098</v>
      </c>
      <c r="G43" s="8" t="s">
        <v>38</v>
      </c>
      <c r="H43" s="8">
        <f ca="1">SQRT(H42/(H37-2))</f>
        <v>121.05258473674324</v>
      </c>
      <c r="I43" s="58"/>
    </row>
    <row r="44" spans="1:17" x14ac:dyDescent="0.2">
      <c r="A44" s="4">
        <v>19</v>
      </c>
      <c r="B44" s="4">
        <f t="shared" si="1"/>
        <v>100</v>
      </c>
      <c r="C44" s="15">
        <f t="shared" ca="1" si="0"/>
        <v>373.51259940572902</v>
      </c>
      <c r="D44" s="4">
        <f t="shared" si="2"/>
        <v>400</v>
      </c>
      <c r="E44" s="15">
        <f t="shared" ca="1" si="3"/>
        <v>396.67806893129392</v>
      </c>
      <c r="G44" s="8" t="s">
        <v>30</v>
      </c>
      <c r="H44" s="25">
        <f ca="1">H43/_xlfn.STDEV.S(B26:B86)/SQRT(H37-1)</f>
        <v>0.1760590273561202</v>
      </c>
      <c r="I44" s="58"/>
      <c r="L44" s="10"/>
    </row>
    <row r="45" spans="1:17" x14ac:dyDescent="0.2">
      <c r="A45" s="4">
        <v>20</v>
      </c>
      <c r="B45" s="4">
        <f t="shared" si="1"/>
        <v>105</v>
      </c>
      <c r="C45" s="15">
        <f t="shared" ca="1" si="0"/>
        <v>541.46759195825166</v>
      </c>
      <c r="D45" s="4">
        <f t="shared" si="2"/>
        <v>415</v>
      </c>
      <c r="E45" s="15">
        <f t="shared" ca="1" si="3"/>
        <v>410.99853885128692</v>
      </c>
      <c r="G45" s="8" t="s">
        <v>34</v>
      </c>
      <c r="H45" s="18">
        <f ca="1">H43*SQRT(1/H37+(AVERAGE(B26:B86)^2)/(_xlfn.VAR.S(B26:B86)*(H37-1)))</f>
        <v>32.151868532606251</v>
      </c>
      <c r="I45" s="58"/>
      <c r="L45" s="10"/>
    </row>
    <row r="46" spans="1:17" x14ac:dyDescent="0.2">
      <c r="A46" s="4">
        <v>21</v>
      </c>
      <c r="B46" s="4">
        <f t="shared" si="1"/>
        <v>110</v>
      </c>
      <c r="C46" s="15">
        <f t="shared" ca="1" si="0"/>
        <v>503.57566313615456</v>
      </c>
      <c r="D46" s="4">
        <f t="shared" si="2"/>
        <v>430</v>
      </c>
      <c r="E46" s="15">
        <f t="shared" ca="1" si="3"/>
        <v>425.31900877127987</v>
      </c>
      <c r="G46" s="8" t="s">
        <v>35</v>
      </c>
      <c r="H46" s="18">
        <f ca="1">H41/H42*(H37-2)</f>
        <v>264.64149032501513</v>
      </c>
      <c r="L46" s="10"/>
    </row>
    <row r="47" spans="1:17" x14ac:dyDescent="0.2">
      <c r="A47" s="4">
        <v>22</v>
      </c>
      <c r="B47" s="4">
        <f t="shared" si="1"/>
        <v>115</v>
      </c>
      <c r="C47" s="15">
        <f t="shared" ca="1" si="0"/>
        <v>319.98834778512946</v>
      </c>
      <c r="D47" s="4">
        <f t="shared" si="2"/>
        <v>445</v>
      </c>
      <c r="E47" s="15">
        <f t="shared" ca="1" si="3"/>
        <v>439.63947869127287</v>
      </c>
      <c r="G47" s="18" t="s">
        <v>39</v>
      </c>
      <c r="H47" s="8">
        <f>H37-2</f>
        <v>59</v>
      </c>
      <c r="L47" s="10"/>
    </row>
    <row r="48" spans="1:17" ht="15" x14ac:dyDescent="0.2">
      <c r="A48" s="4">
        <v>23</v>
      </c>
      <c r="B48" s="4">
        <f t="shared" si="1"/>
        <v>120</v>
      </c>
      <c r="C48" s="15">
        <f t="shared" ca="1" si="0"/>
        <v>601.30524549230881</v>
      </c>
      <c r="D48" s="4">
        <f t="shared" si="2"/>
        <v>460</v>
      </c>
      <c r="E48" s="15">
        <f t="shared" ca="1" si="3"/>
        <v>453.95994861126582</v>
      </c>
      <c r="G48" s="18" t="s">
        <v>46</v>
      </c>
      <c r="H48" s="19">
        <f ca="1">H41/H40</f>
        <v>0.81769951701572663</v>
      </c>
      <c r="L48" s="10"/>
    </row>
    <row r="49" spans="1:16" x14ac:dyDescent="0.2">
      <c r="A49" s="4">
        <v>24</v>
      </c>
      <c r="B49" s="4">
        <f t="shared" si="1"/>
        <v>125</v>
      </c>
      <c r="C49" s="15">
        <f t="shared" ca="1" si="0"/>
        <v>325.74308962332969</v>
      </c>
      <c r="D49" s="4">
        <f t="shared" si="2"/>
        <v>475</v>
      </c>
      <c r="E49" s="15">
        <f t="shared" ca="1" si="3"/>
        <v>468.28041853125876</v>
      </c>
      <c r="L49" s="10"/>
    </row>
    <row r="50" spans="1:16" x14ac:dyDescent="0.2">
      <c r="A50" s="4">
        <v>25</v>
      </c>
      <c r="B50" s="4">
        <f t="shared" si="1"/>
        <v>130</v>
      </c>
      <c r="C50" s="15">
        <f t="shared" ca="1" si="0"/>
        <v>496.48488931983525</v>
      </c>
      <c r="D50" s="4">
        <f t="shared" si="2"/>
        <v>490</v>
      </c>
      <c r="E50" s="15">
        <f t="shared" ca="1" si="3"/>
        <v>482.60088845125176</v>
      </c>
      <c r="L50" s="10"/>
    </row>
    <row r="51" spans="1:16" x14ac:dyDescent="0.2">
      <c r="A51" s="4">
        <v>26</v>
      </c>
      <c r="B51" s="4">
        <f t="shared" si="1"/>
        <v>135</v>
      </c>
      <c r="C51" s="15">
        <f t="shared" ca="1" si="0"/>
        <v>367.99641033776089</v>
      </c>
      <c r="D51" s="4">
        <f t="shared" si="2"/>
        <v>505</v>
      </c>
      <c r="E51" s="15">
        <f t="shared" ca="1" si="3"/>
        <v>496.92135837124471</v>
      </c>
      <c r="L51" s="10"/>
    </row>
    <row r="52" spans="1:16" x14ac:dyDescent="0.2">
      <c r="A52" s="4">
        <v>27</v>
      </c>
      <c r="B52" s="4">
        <f t="shared" si="1"/>
        <v>140</v>
      </c>
      <c r="C52" s="15">
        <f t="shared" ca="1" si="0"/>
        <v>363.03768119871233</v>
      </c>
      <c r="D52" s="4">
        <f t="shared" si="2"/>
        <v>520</v>
      </c>
      <c r="E52" s="15">
        <f t="shared" ca="1" si="3"/>
        <v>511.24182829123771</v>
      </c>
      <c r="L52" s="10"/>
    </row>
    <row r="53" spans="1:16" x14ac:dyDescent="0.2">
      <c r="A53" s="4">
        <v>28</v>
      </c>
      <c r="B53" s="4">
        <f t="shared" si="1"/>
        <v>145</v>
      </c>
      <c r="C53" s="15">
        <f t="shared" ca="1" si="0"/>
        <v>251.46276569385037</v>
      </c>
      <c r="D53" s="4">
        <f t="shared" si="2"/>
        <v>535</v>
      </c>
      <c r="E53" s="15">
        <f t="shared" ca="1" si="3"/>
        <v>525.56229821123065</v>
      </c>
      <c r="L53" s="10"/>
    </row>
    <row r="54" spans="1:16" x14ac:dyDescent="0.2">
      <c r="A54" s="4">
        <v>29</v>
      </c>
      <c r="B54" s="4">
        <f t="shared" si="1"/>
        <v>150</v>
      </c>
      <c r="C54" s="15">
        <f t="shared" ca="1" si="0"/>
        <v>560.89190024599509</v>
      </c>
      <c r="D54" s="4">
        <f t="shared" si="2"/>
        <v>550</v>
      </c>
      <c r="E54" s="15">
        <f t="shared" ca="1" si="3"/>
        <v>539.88276813122366</v>
      </c>
      <c r="L54" s="10"/>
    </row>
    <row r="55" spans="1:16" x14ac:dyDescent="0.2">
      <c r="A55" s="4">
        <v>30</v>
      </c>
      <c r="B55" s="4">
        <f t="shared" si="1"/>
        <v>155</v>
      </c>
      <c r="C55" s="15">
        <f t="shared" ca="1" si="0"/>
        <v>662.39677840745662</v>
      </c>
      <c r="D55" s="4">
        <f t="shared" si="2"/>
        <v>565</v>
      </c>
      <c r="E55" s="15">
        <f t="shared" ca="1" si="3"/>
        <v>554.20323805121666</v>
      </c>
      <c r="L55" s="10"/>
    </row>
    <row r="56" spans="1:16" x14ac:dyDescent="0.2">
      <c r="A56" s="4">
        <v>31</v>
      </c>
      <c r="B56" s="4">
        <f t="shared" si="1"/>
        <v>160</v>
      </c>
      <c r="C56" s="15">
        <f t="shared" ca="1" si="0"/>
        <v>665.27926338219686</v>
      </c>
      <c r="D56" s="4">
        <f t="shared" si="2"/>
        <v>580</v>
      </c>
      <c r="E56" s="15">
        <f t="shared" ca="1" si="3"/>
        <v>568.52370797120955</v>
      </c>
      <c r="L56" s="10"/>
    </row>
    <row r="57" spans="1:16" x14ac:dyDescent="0.2">
      <c r="A57" s="4">
        <v>32</v>
      </c>
      <c r="B57" s="4">
        <f t="shared" si="1"/>
        <v>165</v>
      </c>
      <c r="C57" s="15">
        <f t="shared" ca="1" si="0"/>
        <v>608.39223639285626</v>
      </c>
      <c r="D57" s="4">
        <f t="shared" si="2"/>
        <v>595</v>
      </c>
      <c r="E57" s="15">
        <f t="shared" ca="1" si="3"/>
        <v>582.84417789120255</v>
      </c>
      <c r="L57" s="10"/>
    </row>
    <row r="58" spans="1:16" x14ac:dyDescent="0.2">
      <c r="A58" s="4">
        <v>33</v>
      </c>
      <c r="B58" s="4">
        <f t="shared" ref="B58:B86" si="5">$B$12+(A58-1)*$B$13</f>
        <v>170</v>
      </c>
      <c r="C58" s="15">
        <f t="shared" ref="C58:C86" ca="1" si="6">IF(AND($B$16&gt;0,AVERAGE($D$26:$D$86)),_xlfn.NORM.INV(RAND(),D58,$B$16*ABS(AVERAGE($D$26:$D$86))),D58)</f>
        <v>670.91716447870022</v>
      </c>
      <c r="D58" s="4">
        <f t="shared" si="2"/>
        <v>610</v>
      </c>
      <c r="E58" s="15">
        <f t="shared" ca="1" si="3"/>
        <v>597.16464781119544</v>
      </c>
      <c r="L58" s="10"/>
    </row>
    <row r="59" spans="1:16" x14ac:dyDescent="0.2">
      <c r="A59" s="4">
        <v>34</v>
      </c>
      <c r="B59" s="4">
        <f t="shared" si="5"/>
        <v>175</v>
      </c>
      <c r="C59" s="15">
        <f t="shared" ca="1" si="6"/>
        <v>604.54993735884352</v>
      </c>
      <c r="D59" s="4">
        <f t="shared" si="2"/>
        <v>625</v>
      </c>
      <c r="E59" s="15">
        <f t="shared" ca="1" si="3"/>
        <v>611.48511773118844</v>
      </c>
    </row>
    <row r="60" spans="1:16" x14ac:dyDescent="0.2">
      <c r="A60" s="4">
        <v>35</v>
      </c>
      <c r="B60" s="4">
        <f t="shared" si="5"/>
        <v>180</v>
      </c>
      <c r="C60" s="15">
        <f t="shared" ca="1" si="6"/>
        <v>808.0521216647702</v>
      </c>
      <c r="D60" s="4">
        <f t="shared" si="2"/>
        <v>640</v>
      </c>
      <c r="E60" s="15">
        <f t="shared" ca="1" si="3"/>
        <v>625.80558765118144</v>
      </c>
    </row>
    <row r="61" spans="1:16" x14ac:dyDescent="0.2">
      <c r="A61" s="4">
        <v>36</v>
      </c>
      <c r="B61" s="4">
        <f t="shared" si="5"/>
        <v>185</v>
      </c>
      <c r="C61" s="15">
        <f t="shared" ca="1" si="6"/>
        <v>681.46901936743632</v>
      </c>
      <c r="D61" s="4">
        <f t="shared" si="2"/>
        <v>655</v>
      </c>
      <c r="E61" s="15">
        <f t="shared" ca="1" si="3"/>
        <v>640.12605757117444</v>
      </c>
    </row>
    <row r="62" spans="1:16" x14ac:dyDescent="0.2">
      <c r="A62" s="4">
        <v>37</v>
      </c>
      <c r="B62" s="4">
        <f t="shared" si="5"/>
        <v>190</v>
      </c>
      <c r="C62" s="15">
        <f t="shared" ca="1" si="6"/>
        <v>582.41416445161497</v>
      </c>
      <c r="D62" s="4">
        <f t="shared" si="2"/>
        <v>670</v>
      </c>
      <c r="E62" s="15">
        <f t="shared" ca="1" si="3"/>
        <v>654.44652749116744</v>
      </c>
    </row>
    <row r="63" spans="1:16" x14ac:dyDescent="0.2">
      <c r="A63" s="4">
        <v>38</v>
      </c>
      <c r="B63" s="4">
        <f t="shared" si="5"/>
        <v>195</v>
      </c>
      <c r="C63" s="15">
        <f t="shared" ca="1" si="6"/>
        <v>694.90353721622523</v>
      </c>
      <c r="D63" s="4">
        <f t="shared" si="2"/>
        <v>685</v>
      </c>
      <c r="E63" s="15">
        <f t="shared" ca="1" si="3"/>
        <v>668.76699741116045</v>
      </c>
    </row>
    <row r="64" spans="1:16" x14ac:dyDescent="0.2">
      <c r="A64" s="4">
        <v>39</v>
      </c>
      <c r="B64" s="4">
        <f t="shared" si="5"/>
        <v>200</v>
      </c>
      <c r="C64" s="15">
        <f t="shared" ca="1" si="6"/>
        <v>735.82869411568129</v>
      </c>
      <c r="D64" s="4">
        <f t="shared" si="2"/>
        <v>700</v>
      </c>
      <c r="E64" s="15">
        <f t="shared" ca="1" si="3"/>
        <v>683.08746733115322</v>
      </c>
      <c r="P64" s="10"/>
    </row>
    <row r="65" spans="1:20" x14ac:dyDescent="0.2">
      <c r="A65" s="4">
        <v>40</v>
      </c>
      <c r="B65" s="4">
        <f t="shared" si="5"/>
        <v>205</v>
      </c>
      <c r="C65" s="15">
        <f t="shared" ca="1" si="6"/>
        <v>709.54284129181576</v>
      </c>
      <c r="D65" s="4">
        <f t="shared" si="2"/>
        <v>715</v>
      </c>
      <c r="E65" s="15">
        <f t="shared" ca="1" si="3"/>
        <v>697.40793725114622</v>
      </c>
      <c r="P65" s="10"/>
    </row>
    <row r="66" spans="1:20" x14ac:dyDescent="0.2">
      <c r="A66" s="4">
        <v>41</v>
      </c>
      <c r="B66" s="4">
        <f t="shared" si="5"/>
        <v>210</v>
      </c>
      <c r="C66" s="15">
        <f t="shared" ca="1" si="6"/>
        <v>758.43140706282998</v>
      </c>
      <c r="D66" s="4">
        <f t="shared" si="2"/>
        <v>730</v>
      </c>
      <c r="E66" s="15">
        <f t="shared" ca="1" si="3"/>
        <v>711.72840717113922</v>
      </c>
      <c r="P66" s="10"/>
    </row>
    <row r="67" spans="1:20" x14ac:dyDescent="0.2">
      <c r="A67" s="4">
        <v>42</v>
      </c>
      <c r="B67" s="4">
        <f t="shared" si="5"/>
        <v>215</v>
      </c>
      <c r="C67" s="15">
        <f t="shared" ca="1" si="6"/>
        <v>993.78288019602519</v>
      </c>
      <c r="D67" s="4">
        <f t="shared" si="2"/>
        <v>745</v>
      </c>
      <c r="E67" s="15">
        <f t="shared" ca="1" si="3"/>
        <v>726.04887709113223</v>
      </c>
      <c r="P67" s="10"/>
    </row>
    <row r="68" spans="1:20" x14ac:dyDescent="0.2">
      <c r="A68" s="4">
        <v>43</v>
      </c>
      <c r="B68" s="4">
        <f t="shared" si="5"/>
        <v>220</v>
      </c>
      <c r="C68" s="15">
        <f t="shared" ca="1" si="6"/>
        <v>908.73065086093902</v>
      </c>
      <c r="D68" s="4">
        <f t="shared" si="2"/>
        <v>760</v>
      </c>
      <c r="E68" s="15">
        <f t="shared" ca="1" si="3"/>
        <v>740.36934701112523</v>
      </c>
    </row>
    <row r="69" spans="1:20" x14ac:dyDescent="0.2">
      <c r="A69" s="4">
        <v>44</v>
      </c>
      <c r="B69" s="4">
        <f t="shared" si="5"/>
        <v>225</v>
      </c>
      <c r="C69" s="15">
        <f t="shared" ca="1" si="6"/>
        <v>646.08204515648197</v>
      </c>
      <c r="D69" s="4">
        <f t="shared" si="2"/>
        <v>775</v>
      </c>
      <c r="E69" s="15">
        <f t="shared" ca="1" si="3"/>
        <v>754.68981693111823</v>
      </c>
    </row>
    <row r="70" spans="1:20" x14ac:dyDescent="0.2">
      <c r="A70" s="4">
        <v>45</v>
      </c>
      <c r="B70" s="4">
        <f t="shared" si="5"/>
        <v>230</v>
      </c>
      <c r="C70" s="15">
        <f t="shared" ca="1" si="6"/>
        <v>1016.5108070942922</v>
      </c>
      <c r="D70" s="4">
        <f t="shared" si="2"/>
        <v>790</v>
      </c>
      <c r="E70" s="15">
        <f t="shared" ca="1" si="3"/>
        <v>769.01028685111123</v>
      </c>
    </row>
    <row r="71" spans="1:20" x14ac:dyDescent="0.2">
      <c r="A71" s="4">
        <v>46</v>
      </c>
      <c r="B71" s="4">
        <f t="shared" si="5"/>
        <v>235</v>
      </c>
      <c r="C71" s="15">
        <f t="shared" ca="1" si="6"/>
        <v>683.49936044656192</v>
      </c>
      <c r="D71" s="4">
        <f t="shared" si="2"/>
        <v>805</v>
      </c>
      <c r="E71" s="15">
        <f t="shared" ca="1" si="3"/>
        <v>783.33075677110401</v>
      </c>
    </row>
    <row r="72" spans="1:20" x14ac:dyDescent="0.2">
      <c r="A72" s="4">
        <v>47</v>
      </c>
      <c r="B72" s="4">
        <f t="shared" si="5"/>
        <v>240</v>
      </c>
      <c r="C72" s="15">
        <f t="shared" ca="1" si="6"/>
        <v>772.94386118816465</v>
      </c>
      <c r="D72" s="4">
        <f t="shared" si="2"/>
        <v>820</v>
      </c>
      <c r="E72" s="15">
        <f t="shared" ca="1" si="3"/>
        <v>797.65122669109701</v>
      </c>
    </row>
    <row r="73" spans="1:20" x14ac:dyDescent="0.2">
      <c r="A73" s="4">
        <v>48</v>
      </c>
      <c r="B73" s="4">
        <f t="shared" si="5"/>
        <v>245</v>
      </c>
      <c r="C73" s="15">
        <f t="shared" ca="1" si="6"/>
        <v>788.05064998760554</v>
      </c>
      <c r="D73" s="4">
        <f t="shared" si="2"/>
        <v>835</v>
      </c>
      <c r="E73" s="15">
        <f t="shared" ca="1" si="3"/>
        <v>811.97169661109001</v>
      </c>
    </row>
    <row r="74" spans="1:20" x14ac:dyDescent="0.2">
      <c r="A74" s="4">
        <v>49</v>
      </c>
      <c r="B74" s="4">
        <f t="shared" si="5"/>
        <v>250</v>
      </c>
      <c r="C74" s="15">
        <f t="shared" ca="1" si="6"/>
        <v>820.7957958956523</v>
      </c>
      <c r="D74" s="4">
        <f t="shared" si="2"/>
        <v>850</v>
      </c>
      <c r="E74" s="15">
        <f t="shared" ca="1" si="3"/>
        <v>826.29216653108301</v>
      </c>
    </row>
    <row r="75" spans="1:20" x14ac:dyDescent="0.2">
      <c r="A75" s="4">
        <v>50</v>
      </c>
      <c r="B75" s="4">
        <f t="shared" si="5"/>
        <v>255</v>
      </c>
      <c r="C75" s="15">
        <f t="shared" ca="1" si="6"/>
        <v>792.49670435983808</v>
      </c>
      <c r="D75" s="4">
        <f t="shared" si="2"/>
        <v>865</v>
      </c>
      <c r="E75" s="15">
        <f t="shared" ca="1" si="3"/>
        <v>840.61263645107601</v>
      </c>
      <c r="K75" s="21"/>
      <c r="L75" s="21"/>
      <c r="M75" s="21"/>
      <c r="N75" s="21"/>
      <c r="O75" s="21"/>
      <c r="P75" s="21"/>
      <c r="Q75" s="21"/>
    </row>
    <row r="76" spans="1:20" x14ac:dyDescent="0.2">
      <c r="A76" s="4">
        <v>51</v>
      </c>
      <c r="B76" s="4">
        <f t="shared" si="5"/>
        <v>260</v>
      </c>
      <c r="C76" s="15">
        <f t="shared" ca="1" si="6"/>
        <v>803.57167735553605</v>
      </c>
      <c r="D76" s="4">
        <f t="shared" si="2"/>
        <v>880</v>
      </c>
      <c r="E76" s="15">
        <f t="shared" ca="1" si="3"/>
        <v>854.93310637106902</v>
      </c>
      <c r="K76" s="21"/>
      <c r="L76" s="21"/>
      <c r="M76" s="21"/>
      <c r="N76" s="21"/>
      <c r="O76" s="21"/>
      <c r="P76" s="21"/>
      <c r="Q76" s="21"/>
      <c r="T76" s="21"/>
    </row>
    <row r="77" spans="1:20" x14ac:dyDescent="0.2">
      <c r="A77" s="4">
        <v>52</v>
      </c>
      <c r="B77" s="4">
        <f t="shared" si="5"/>
        <v>265</v>
      </c>
      <c r="C77" s="15">
        <f t="shared" ca="1" si="6"/>
        <v>850.5459575751695</v>
      </c>
      <c r="D77" s="4">
        <f t="shared" si="2"/>
        <v>895</v>
      </c>
      <c r="E77" s="15">
        <f t="shared" ca="1" si="3"/>
        <v>869.25357629106179</v>
      </c>
      <c r="K77" s="21"/>
      <c r="L77" s="21"/>
      <c r="M77" s="21"/>
      <c r="N77" s="21"/>
      <c r="O77" s="21"/>
      <c r="P77" s="21"/>
      <c r="Q77" s="21"/>
      <c r="T77" s="21"/>
    </row>
    <row r="78" spans="1:20" x14ac:dyDescent="0.2">
      <c r="A78" s="4">
        <v>53</v>
      </c>
      <c r="B78" s="4">
        <f t="shared" si="5"/>
        <v>270</v>
      </c>
      <c r="C78" s="15">
        <f t="shared" ca="1" si="6"/>
        <v>875.20385771077542</v>
      </c>
      <c r="D78" s="4">
        <f t="shared" si="2"/>
        <v>910</v>
      </c>
      <c r="E78" s="15">
        <f t="shared" ca="1" si="3"/>
        <v>883.57404621105479</v>
      </c>
      <c r="K78" s="21"/>
      <c r="L78" s="21"/>
      <c r="M78" s="21"/>
      <c r="N78" s="21"/>
      <c r="O78" s="21"/>
      <c r="P78" s="21"/>
      <c r="Q78" s="21"/>
      <c r="T78" s="21"/>
    </row>
    <row r="79" spans="1:20" x14ac:dyDescent="0.2">
      <c r="A79" s="4">
        <v>54</v>
      </c>
      <c r="B79" s="4">
        <f t="shared" si="5"/>
        <v>275</v>
      </c>
      <c r="C79" s="15">
        <f t="shared" ca="1" si="6"/>
        <v>1057.4402797701223</v>
      </c>
      <c r="D79" s="4">
        <f t="shared" si="2"/>
        <v>925</v>
      </c>
      <c r="E79" s="15">
        <f t="shared" ca="1" si="3"/>
        <v>897.89451613104779</v>
      </c>
      <c r="K79" s="15"/>
    </row>
    <row r="80" spans="1:20" x14ac:dyDescent="0.2">
      <c r="A80" s="4">
        <v>55</v>
      </c>
      <c r="B80" s="4">
        <f t="shared" si="5"/>
        <v>280</v>
      </c>
      <c r="C80" s="15">
        <f t="shared" ca="1" si="6"/>
        <v>907.90043467458713</v>
      </c>
      <c r="D80" s="4">
        <f t="shared" si="2"/>
        <v>940</v>
      </c>
      <c r="E80" s="15">
        <f t="shared" ca="1" si="3"/>
        <v>912.2149860510408</v>
      </c>
      <c r="K80" s="15"/>
    </row>
    <row r="81" spans="1:11" x14ac:dyDescent="0.2">
      <c r="A81" s="4">
        <v>56</v>
      </c>
      <c r="B81" s="4">
        <f t="shared" si="5"/>
        <v>285</v>
      </c>
      <c r="C81" s="15">
        <f t="shared" ca="1" si="6"/>
        <v>725.39971829372018</v>
      </c>
      <c r="D81" s="4">
        <f t="shared" si="2"/>
        <v>955</v>
      </c>
      <c r="E81" s="15">
        <f t="shared" ca="1" si="3"/>
        <v>926.5354559710338</v>
      </c>
    </row>
    <row r="82" spans="1:11" x14ac:dyDescent="0.2">
      <c r="A82" s="4">
        <v>57</v>
      </c>
      <c r="B82" s="4">
        <f t="shared" si="5"/>
        <v>290</v>
      </c>
      <c r="C82" s="15">
        <f t="shared" ca="1" si="6"/>
        <v>922.21101415748387</v>
      </c>
      <c r="D82" s="4">
        <f t="shared" si="2"/>
        <v>970</v>
      </c>
      <c r="E82" s="15">
        <f t="shared" ca="1" si="3"/>
        <v>940.8559258910268</v>
      </c>
      <c r="K82" s="15"/>
    </row>
    <row r="83" spans="1:11" x14ac:dyDescent="0.2">
      <c r="A83" s="4">
        <v>58</v>
      </c>
      <c r="B83" s="4">
        <f t="shared" si="5"/>
        <v>295</v>
      </c>
      <c r="C83" s="15">
        <f t="shared" ca="1" si="6"/>
        <v>826.14474206437706</v>
      </c>
      <c r="D83" s="4">
        <f t="shared" si="2"/>
        <v>985</v>
      </c>
      <c r="E83" s="15">
        <f t="shared" ca="1" si="3"/>
        <v>955.1763958110198</v>
      </c>
      <c r="K83" s="15"/>
    </row>
    <row r="84" spans="1:11" x14ac:dyDescent="0.2">
      <c r="A84" s="4">
        <v>59</v>
      </c>
      <c r="B84" s="4">
        <f t="shared" si="5"/>
        <v>300</v>
      </c>
      <c r="C84" s="15">
        <f t="shared" ca="1" si="6"/>
        <v>696.20297375955261</v>
      </c>
      <c r="D84" s="4">
        <f t="shared" si="2"/>
        <v>1000</v>
      </c>
      <c r="E84" s="15">
        <f t="shared" ca="1" si="3"/>
        <v>969.49686573101258</v>
      </c>
      <c r="K84" s="15"/>
    </row>
    <row r="85" spans="1:11" x14ac:dyDescent="0.2">
      <c r="A85" s="4">
        <v>60</v>
      </c>
      <c r="B85" s="4">
        <f t="shared" si="5"/>
        <v>305</v>
      </c>
      <c r="C85" s="15">
        <f t="shared" ca="1" si="6"/>
        <v>1189.4343156007308</v>
      </c>
      <c r="D85" s="4">
        <f t="shared" si="2"/>
        <v>1015</v>
      </c>
      <c r="E85" s="15">
        <f t="shared" ca="1" si="3"/>
        <v>983.81733565100558</v>
      </c>
      <c r="K85" s="15"/>
    </row>
    <row r="86" spans="1:11" x14ac:dyDescent="0.2">
      <c r="A86" s="4">
        <v>61</v>
      </c>
      <c r="B86" s="4">
        <f t="shared" si="5"/>
        <v>310</v>
      </c>
      <c r="C86" s="15">
        <f t="shared" ca="1" si="6"/>
        <v>986.69022995385592</v>
      </c>
      <c r="D86" s="4">
        <f t="shared" si="2"/>
        <v>1030</v>
      </c>
      <c r="E86" s="15">
        <f t="shared" ca="1" si="3"/>
        <v>998.13780557099858</v>
      </c>
      <c r="K86" s="15"/>
    </row>
    <row r="87" spans="1:11" x14ac:dyDescent="0.2">
      <c r="K87" s="15"/>
    </row>
    <row r="88" spans="1:11" x14ac:dyDescent="0.2">
      <c r="K88" s="15"/>
    </row>
  </sheetData>
  <conditionalFormatting sqref="K31">
    <cfRule type="cellIs" dxfId="4" priority="4" operator="equal">
      <formula>FALSE</formula>
    </cfRule>
  </conditionalFormatting>
  <conditionalFormatting sqref="L31">
    <cfRule type="cellIs" dxfId="3" priority="3" operator="equal">
      <formula>FALSE</formula>
    </cfRule>
  </conditionalFormatting>
  <conditionalFormatting sqref="H31">
    <cfRule type="cellIs" dxfId="2" priority="2" operator="equal">
      <formula>FALSE</formula>
    </cfRule>
  </conditionalFormatting>
  <conditionalFormatting sqref="I31">
    <cfRule type="cellIs" dxfId="1" priority="1" operator="equal">
      <formula>FALSE</formula>
    </cfRule>
  </conditionalFormatting>
  <hyperlinks>
    <hyperlink ref="A1:D1" r:id="rId1" display="Файл скачан с сайта excel2.ru &gt;&gt;&gt;"/>
    <hyperlink ref="A2" r:id="rId2"/>
    <hyperlink ref="U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zoomScaleNormal="100" workbookViewId="0">
      <selection activeCell="T2" sqref="T2"/>
    </sheetView>
  </sheetViews>
  <sheetFormatPr defaultRowHeight="12.75" x14ac:dyDescent="0.2"/>
  <cols>
    <col min="1" max="1" width="4.7109375" style="4" customWidth="1"/>
    <col min="2" max="2" width="15.85546875" style="4" customWidth="1"/>
    <col min="3" max="3" width="12.42578125" style="4" customWidth="1"/>
    <col min="4" max="4" width="12.85546875" style="4" customWidth="1"/>
    <col min="5" max="5" width="3" style="4" customWidth="1"/>
    <col min="6" max="6" width="7.42578125" style="4" customWidth="1"/>
    <col min="7" max="7" width="11.28515625" style="4" customWidth="1"/>
    <col min="8" max="8" width="2.5703125" style="4" customWidth="1"/>
    <col min="9" max="9" width="20.42578125" style="4" customWidth="1"/>
    <col min="10" max="10" width="12.5703125" style="4" customWidth="1"/>
    <col min="11" max="12" width="11.42578125" style="4" bestFit="1" customWidth="1"/>
    <col min="13" max="13" width="12" style="4" bestFit="1" customWidth="1"/>
    <col min="14" max="14" width="13" style="4" customWidth="1"/>
    <col min="15" max="15" width="13.140625" style="4" bestFit="1" customWidth="1"/>
    <col min="16" max="16" width="14.7109375" style="4" bestFit="1" customWidth="1"/>
    <col min="17" max="17" width="14.85546875" style="4" bestFit="1" customWidth="1"/>
    <col min="18" max="20" width="9.140625" style="4"/>
    <col min="21" max="21" width="2.5703125" style="4" customWidth="1"/>
    <col min="22" max="16384" width="9.140625" style="4"/>
  </cols>
  <sheetData>
    <row r="1" spans="1:21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1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71" t="s">
        <v>90</v>
      </c>
      <c r="U2" s="2"/>
    </row>
    <row r="3" spans="1:21" ht="18.75" x14ac:dyDescent="0.2">
      <c r="A3" s="1" t="str">
        <f>'F-test'!A3</f>
        <v>Проверка значимости регрессии с помощью дисперсионного анализа (F-тест)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11" t="s">
        <v>87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5.75" x14ac:dyDescent="0.25">
      <c r="I5" s="49" t="s">
        <v>85</v>
      </c>
      <c r="J5" s="47"/>
      <c r="K5" s="47"/>
      <c r="L5" s="48"/>
      <c r="M5" s="47"/>
      <c r="N5" s="47"/>
      <c r="O5" s="47"/>
      <c r="P5" s="47"/>
      <c r="Q5" s="47"/>
      <c r="R5" s="47"/>
      <c r="S5" s="47"/>
      <c r="T5" s="47"/>
    </row>
    <row r="6" spans="1:21" ht="15" x14ac:dyDescent="0.25">
      <c r="I6" t="s">
        <v>58</v>
      </c>
      <c r="J6"/>
      <c r="K6"/>
      <c r="L6"/>
      <c r="M6"/>
      <c r="N6"/>
      <c r="O6"/>
      <c r="P6"/>
      <c r="Q6"/>
    </row>
    <row r="7" spans="1:21" ht="15.75" thickBot="1" x14ac:dyDescent="0.3">
      <c r="I7"/>
      <c r="J7"/>
      <c r="K7"/>
      <c r="L7"/>
      <c r="M7"/>
      <c r="N7"/>
      <c r="O7"/>
      <c r="P7"/>
      <c r="Q7"/>
    </row>
    <row r="8" spans="1:21" ht="15" x14ac:dyDescent="0.25">
      <c r="I8" s="40" t="s">
        <v>59</v>
      </c>
      <c r="J8" s="40"/>
      <c r="K8"/>
      <c r="L8"/>
      <c r="M8"/>
      <c r="N8"/>
      <c r="O8"/>
      <c r="P8"/>
      <c r="Q8"/>
    </row>
    <row r="9" spans="1:21" ht="15" x14ac:dyDescent="0.25">
      <c r="I9" s="37" t="s">
        <v>60</v>
      </c>
      <c r="J9" s="41">
        <f ca="1">CORREL(C23:C83,B23:B83)</f>
        <v>0.90426739243197729</v>
      </c>
      <c r="K9" s="43"/>
      <c r="L9"/>
      <c r="M9"/>
      <c r="N9"/>
      <c r="O9"/>
      <c r="P9"/>
      <c r="Q9"/>
    </row>
    <row r="10" spans="1:21" ht="15" x14ac:dyDescent="0.25">
      <c r="I10" s="37" t="s">
        <v>61</v>
      </c>
      <c r="J10" s="41">
        <f ca="1">RSQ(C23:C83,B23:B83)</f>
        <v>0.81769951701572785</v>
      </c>
      <c r="K10" s="43"/>
      <c r="L10"/>
      <c r="M10" s="37"/>
      <c r="N10"/>
      <c r="O10"/>
      <c r="P10"/>
      <c r="Q10"/>
    </row>
    <row r="11" spans="1:21" ht="15" x14ac:dyDescent="0.25">
      <c r="I11" s="37" t="s">
        <v>62</v>
      </c>
      <c r="J11" s="41">
        <f ca="1">1-((1-J10)*($J$13-1)/($J$13-1-1))</f>
        <v>0.81460967832107922</v>
      </c>
      <c r="K11" s="43"/>
      <c r="L11"/>
      <c r="M11"/>
      <c r="N11"/>
      <c r="O11"/>
      <c r="P11"/>
      <c r="Q11"/>
    </row>
    <row r="12" spans="1:21" ht="15" x14ac:dyDescent="0.25">
      <c r="I12" s="37" t="s">
        <v>63</v>
      </c>
      <c r="J12" s="41">
        <f ca="1">INDEX(LINEST(C23:C83,B23:B83,TRUE,TRUE),3,2)</f>
        <v>121.05258473674324</v>
      </c>
      <c r="K12" s="37"/>
      <c r="L12"/>
      <c r="M12"/>
      <c r="N12"/>
      <c r="O12"/>
      <c r="P12"/>
      <c r="Q12"/>
    </row>
    <row r="13" spans="1:21" ht="15.75" thickBot="1" x14ac:dyDescent="0.3">
      <c r="I13" s="38" t="s">
        <v>64</v>
      </c>
      <c r="J13" s="42">
        <f>COUNT($B$23:$B$83)</f>
        <v>61</v>
      </c>
      <c r="K13" s="37"/>
      <c r="L13"/>
      <c r="M13"/>
      <c r="N13"/>
      <c r="O13"/>
      <c r="P13"/>
      <c r="Q13"/>
    </row>
    <row r="14" spans="1:21" ht="15" x14ac:dyDescent="0.25">
      <c r="I14"/>
      <c r="J14"/>
      <c r="K14" s="37"/>
      <c r="L14"/>
      <c r="M14"/>
      <c r="N14"/>
      <c r="O14"/>
      <c r="P14"/>
      <c r="Q14"/>
    </row>
    <row r="15" spans="1:21" ht="15.75" thickBot="1" x14ac:dyDescent="0.3">
      <c r="C15" s="10"/>
      <c r="I15" t="s">
        <v>65</v>
      </c>
      <c r="J15"/>
      <c r="K15"/>
      <c r="L15"/>
      <c r="M15"/>
      <c r="N15"/>
      <c r="O15"/>
      <c r="P15"/>
      <c r="Q15"/>
    </row>
    <row r="16" spans="1:21" ht="15" x14ac:dyDescent="0.25">
      <c r="I16" s="39"/>
      <c r="J16" s="39" t="s">
        <v>69</v>
      </c>
      <c r="K16" s="39" t="s">
        <v>70</v>
      </c>
      <c r="L16" s="39" t="s">
        <v>71</v>
      </c>
      <c r="M16" s="39" t="s">
        <v>72</v>
      </c>
      <c r="N16" s="39" t="s">
        <v>73</v>
      </c>
      <c r="O16"/>
      <c r="P16"/>
      <c r="Q16"/>
    </row>
    <row r="17" spans="1:17" ht="15" x14ac:dyDescent="0.25">
      <c r="I17" s="37" t="s">
        <v>66</v>
      </c>
      <c r="J17" s="37">
        <v>1</v>
      </c>
      <c r="K17" s="45">
        <f ca="1">_xlfn.VAR.S(D23:D83)*(J13-1)</f>
        <v>3877984.488573391</v>
      </c>
      <c r="L17" s="45">
        <f ca="1">K17/J17</f>
        <v>3877984.488573391</v>
      </c>
      <c r="M17" s="41">
        <f ca="1">L17/L18</f>
        <v>264.64149032501558</v>
      </c>
      <c r="N17" s="41">
        <f ca="1">_xlfn.F.DIST.RT(M17,J17,J18)</f>
        <v>1.7784602804777586E-23</v>
      </c>
      <c r="O17"/>
      <c r="P17"/>
      <c r="Q17"/>
    </row>
    <row r="18" spans="1:17" ht="15" x14ac:dyDescent="0.25">
      <c r="I18" s="37" t="s">
        <v>67</v>
      </c>
      <c r="J18" s="41">
        <f>J13-2</f>
        <v>59</v>
      </c>
      <c r="K18" s="45">
        <f ca="1">SUMXMY2(C23:C83,D23:D83)</f>
        <v>864569.96801533794</v>
      </c>
      <c r="L18" s="45">
        <f ca="1">K18/J18</f>
        <v>14653.728271446405</v>
      </c>
      <c r="M18" s="37"/>
      <c r="N18" s="37"/>
      <c r="O18"/>
      <c r="P18"/>
      <c r="Q18"/>
    </row>
    <row r="19" spans="1:17" ht="15.75" thickBot="1" x14ac:dyDescent="0.3">
      <c r="I19" s="38" t="s">
        <v>68</v>
      </c>
      <c r="J19" s="42">
        <f>J17+J18</f>
        <v>60</v>
      </c>
      <c r="K19" s="46">
        <f ca="1">_xlfn.VAR.S(C23:C83)*(J13-1)</f>
        <v>4742554.4565887265</v>
      </c>
      <c r="L19" s="44"/>
      <c r="M19" s="38"/>
      <c r="N19" s="38"/>
      <c r="O19"/>
      <c r="P19"/>
      <c r="Q19"/>
    </row>
    <row r="20" spans="1:17" ht="15" x14ac:dyDescent="0.25">
      <c r="I20"/>
      <c r="J20"/>
      <c r="K20"/>
      <c r="L20"/>
      <c r="M20"/>
      <c r="N20"/>
      <c r="O20"/>
      <c r="P20"/>
      <c r="Q20"/>
    </row>
    <row r="21" spans="1:17" ht="26.25" x14ac:dyDescent="0.25">
      <c r="F21" s="4" t="s">
        <v>22</v>
      </c>
      <c r="I21" s="66" t="s">
        <v>86</v>
      </c>
      <c r="J21" s="67">
        <v>0.05</v>
      </c>
      <c r="K21"/>
      <c r="L21"/>
      <c r="M21"/>
      <c r="N21"/>
      <c r="O21"/>
      <c r="P21"/>
      <c r="Q21"/>
    </row>
    <row r="22" spans="1:17" ht="30" x14ac:dyDescent="0.25">
      <c r="A22" s="9" t="s">
        <v>47</v>
      </c>
      <c r="B22" s="9" t="s">
        <v>48</v>
      </c>
      <c r="C22" s="9" t="s">
        <v>57</v>
      </c>
      <c r="D22" s="26" t="s">
        <v>55</v>
      </c>
      <c r="F22" s="26" t="s">
        <v>56</v>
      </c>
      <c r="G22" s="26" t="s">
        <v>74</v>
      </c>
      <c r="I22" s="69" t="s">
        <v>88</v>
      </c>
      <c r="J22" s="68" t="b">
        <f ca="1">J21&gt;N17</f>
        <v>1</v>
      </c>
      <c r="K22"/>
      <c r="L22"/>
      <c r="M22"/>
      <c r="N22"/>
      <c r="O22"/>
      <c r="P22"/>
      <c r="Q22"/>
    </row>
    <row r="23" spans="1:17" ht="15" x14ac:dyDescent="0.25">
      <c r="A23" s="4">
        <v>1</v>
      </c>
      <c r="B23" s="4">
        <f>'F-test'!B26</f>
        <v>10</v>
      </c>
      <c r="C23" s="15">
        <f ca="1">'F-test'!C26</f>
        <v>152.81433044227106</v>
      </c>
      <c r="D23" s="15">
        <f ca="1">TREND($C$23:$C$83,$B$23:$B$83,B23)</f>
        <v>138.90961037142046</v>
      </c>
      <c r="F23" s="4">
        <f>B23</f>
        <v>10</v>
      </c>
      <c r="G23" s="15">
        <f ca="1">TREND($C$23:$C$83,$B$23:$B$83,F23)</f>
        <v>138.90961037142046</v>
      </c>
      <c r="I23"/>
      <c r="J23"/>
      <c r="K23"/>
      <c r="L23"/>
      <c r="M23"/>
      <c r="N23"/>
      <c r="O23"/>
      <c r="P23"/>
      <c r="Q23"/>
    </row>
    <row r="24" spans="1:17" ht="15" x14ac:dyDescent="0.25">
      <c r="A24" s="4">
        <v>2</v>
      </c>
      <c r="B24" s="4">
        <f>'F-test'!B27</f>
        <v>15</v>
      </c>
      <c r="C24" s="15">
        <f ca="1">'F-test'!C27</f>
        <v>144.03580371317707</v>
      </c>
      <c r="D24" s="15">
        <f t="shared" ref="D24:D83" ca="1" si="0">TREND($C$23:$C$83,$B$23:$B$83,B24)</f>
        <v>153.23008029141343</v>
      </c>
      <c r="F24" s="4">
        <f>B83</f>
        <v>310</v>
      </c>
      <c r="G24" s="15">
        <f ca="1">TREND($C$23:$C$83,$B$23:$B$83,F24)</f>
        <v>998.13780557099869</v>
      </c>
      <c r="I24"/>
      <c r="J24"/>
      <c r="K24"/>
      <c r="L24"/>
      <c r="M24"/>
      <c r="N24"/>
      <c r="O24"/>
      <c r="P24"/>
      <c r="Q24"/>
    </row>
    <row r="25" spans="1:17" ht="15" x14ac:dyDescent="0.25">
      <c r="A25" s="4">
        <v>3</v>
      </c>
      <c r="B25" s="4">
        <f>'F-test'!B28</f>
        <v>20</v>
      </c>
      <c r="C25" s="15">
        <f ca="1">'F-test'!C28</f>
        <v>301.796811914942</v>
      </c>
      <c r="D25" s="15">
        <f t="shared" ca="1" si="0"/>
        <v>167.5505502114064</v>
      </c>
      <c r="I25"/>
      <c r="J25"/>
      <c r="K25"/>
      <c r="L25"/>
      <c r="M25"/>
      <c r="N25"/>
      <c r="O25"/>
      <c r="P25"/>
      <c r="Q25"/>
    </row>
    <row r="26" spans="1:17" ht="15" x14ac:dyDescent="0.25">
      <c r="A26" s="4">
        <v>4</v>
      </c>
      <c r="B26" s="4">
        <f>'F-test'!B29</f>
        <v>25</v>
      </c>
      <c r="C26" s="15">
        <f ca="1">'F-test'!C29</f>
        <v>21.201437389197991</v>
      </c>
      <c r="D26" s="15">
        <f t="shared" ca="1" si="0"/>
        <v>181.87102013139935</v>
      </c>
      <c r="I26"/>
      <c r="J26"/>
      <c r="K26"/>
      <c r="L26"/>
      <c r="M26"/>
      <c r="N26"/>
      <c r="O26"/>
      <c r="P26"/>
      <c r="Q26"/>
    </row>
    <row r="27" spans="1:17" ht="15" x14ac:dyDescent="0.25">
      <c r="A27" s="4">
        <v>5</v>
      </c>
      <c r="B27" s="4">
        <f>'F-test'!B30</f>
        <v>30</v>
      </c>
      <c r="C27" s="15">
        <f ca="1">'F-test'!C30</f>
        <v>186.82433286513637</v>
      </c>
      <c r="D27" s="15">
        <f t="shared" ca="1" si="0"/>
        <v>196.19149005139235</v>
      </c>
      <c r="I27"/>
      <c r="J27"/>
      <c r="K27"/>
      <c r="L27"/>
      <c r="M27"/>
      <c r="N27"/>
      <c r="O27"/>
      <c r="P27"/>
      <c r="Q27"/>
    </row>
    <row r="28" spans="1:17" ht="15" x14ac:dyDescent="0.25">
      <c r="A28" s="4">
        <v>6</v>
      </c>
      <c r="B28" s="4">
        <f>'F-test'!B31</f>
        <v>35</v>
      </c>
      <c r="C28" s="15">
        <f ca="1">'F-test'!C31</f>
        <v>311.6439103013447</v>
      </c>
      <c r="D28" s="15">
        <f t="shared" ca="1" si="0"/>
        <v>210.51195997138529</v>
      </c>
      <c r="I28"/>
      <c r="J28"/>
      <c r="K28"/>
      <c r="L28"/>
      <c r="M28"/>
      <c r="N28"/>
      <c r="O28"/>
      <c r="P28"/>
      <c r="Q28"/>
    </row>
    <row r="29" spans="1:17" ht="15" x14ac:dyDescent="0.25">
      <c r="A29" s="4">
        <v>7</v>
      </c>
      <c r="B29" s="4">
        <f>'F-test'!B32</f>
        <v>40</v>
      </c>
      <c r="C29" s="15">
        <f ca="1">'F-test'!C32</f>
        <v>189.38047732081833</v>
      </c>
      <c r="D29" s="15">
        <f t="shared" ca="1" si="0"/>
        <v>224.83242989137827</v>
      </c>
      <c r="I29"/>
      <c r="J29"/>
      <c r="K29"/>
      <c r="L29"/>
      <c r="M29"/>
      <c r="N29"/>
      <c r="O29"/>
      <c r="P29"/>
      <c r="Q29"/>
    </row>
    <row r="30" spans="1:17" ht="15" x14ac:dyDescent="0.25">
      <c r="A30" s="4">
        <v>8</v>
      </c>
      <c r="B30" s="4">
        <f>'F-test'!B33</f>
        <v>45</v>
      </c>
      <c r="C30" s="15">
        <f ca="1">'F-test'!C33</f>
        <v>8.5183211581939418</v>
      </c>
      <c r="D30" s="15">
        <f t="shared" ca="1" si="0"/>
        <v>239.15289981137124</v>
      </c>
      <c r="I30"/>
      <c r="J30"/>
      <c r="K30"/>
      <c r="L30"/>
      <c r="M30"/>
      <c r="N30"/>
      <c r="O30"/>
      <c r="P30"/>
      <c r="Q30"/>
    </row>
    <row r="31" spans="1:17" ht="15" x14ac:dyDescent="0.25">
      <c r="A31" s="4">
        <v>9</v>
      </c>
      <c r="B31" s="4">
        <f>'F-test'!B34</f>
        <v>50</v>
      </c>
      <c r="C31" s="15">
        <f ca="1">'F-test'!C34</f>
        <v>136.38367793070557</v>
      </c>
      <c r="D31" s="15">
        <f t="shared" ca="1" si="0"/>
        <v>253.47336973136422</v>
      </c>
      <c r="I31"/>
      <c r="J31"/>
      <c r="K31"/>
      <c r="L31"/>
      <c r="M31"/>
      <c r="N31"/>
      <c r="O31"/>
      <c r="P31"/>
      <c r="Q31"/>
    </row>
    <row r="32" spans="1:17" ht="15" x14ac:dyDescent="0.25">
      <c r="A32" s="4">
        <v>10</v>
      </c>
      <c r="B32" s="4">
        <f>'F-test'!B35</f>
        <v>55</v>
      </c>
      <c r="C32" s="15">
        <f ca="1">'F-test'!C35</f>
        <v>494.08798851134748</v>
      </c>
      <c r="D32" s="15">
        <f t="shared" ca="1" si="0"/>
        <v>267.79383965135719</v>
      </c>
      <c r="I32"/>
      <c r="J32"/>
      <c r="K32"/>
      <c r="L32"/>
      <c r="M32"/>
      <c r="N32"/>
      <c r="O32"/>
      <c r="P32"/>
      <c r="Q32"/>
    </row>
    <row r="33" spans="1:17" ht="15" x14ac:dyDescent="0.25">
      <c r="A33" s="4">
        <v>11</v>
      </c>
      <c r="B33" s="4">
        <f>'F-test'!B36</f>
        <v>60</v>
      </c>
      <c r="C33" s="15">
        <f ca="1">'F-test'!C36</f>
        <v>357.12107352431997</v>
      </c>
      <c r="D33" s="15">
        <f t="shared" ca="1" si="0"/>
        <v>282.11430957135019</v>
      </c>
      <c r="I33"/>
      <c r="J33"/>
      <c r="K33"/>
      <c r="L33"/>
      <c r="M33"/>
      <c r="N33"/>
      <c r="O33"/>
      <c r="P33"/>
      <c r="Q33"/>
    </row>
    <row r="34" spans="1:17" ht="15" x14ac:dyDescent="0.25">
      <c r="A34" s="4">
        <v>12</v>
      </c>
      <c r="B34" s="4">
        <f>'F-test'!B37</f>
        <v>65</v>
      </c>
      <c r="C34" s="15">
        <f ca="1">'F-test'!C37</f>
        <v>273.88315303286271</v>
      </c>
      <c r="D34" s="15">
        <f t="shared" ca="1" si="0"/>
        <v>296.43477949134314</v>
      </c>
      <c r="I34"/>
      <c r="J34"/>
      <c r="K34"/>
      <c r="L34"/>
      <c r="M34"/>
      <c r="N34"/>
      <c r="O34"/>
      <c r="P34"/>
      <c r="Q34"/>
    </row>
    <row r="35" spans="1:17" ht="15" x14ac:dyDescent="0.25">
      <c r="A35" s="4">
        <v>13</v>
      </c>
      <c r="B35" s="4">
        <f>'F-test'!B38</f>
        <v>70</v>
      </c>
      <c r="C35" s="15">
        <f ca="1">'F-test'!C38</f>
        <v>260.73273844490797</v>
      </c>
      <c r="D35" s="15">
        <f t="shared" ca="1" si="0"/>
        <v>310.75524941133608</v>
      </c>
      <c r="I35"/>
      <c r="J35"/>
      <c r="K35"/>
      <c r="L35"/>
      <c r="M35"/>
      <c r="N35"/>
      <c r="O35"/>
      <c r="P35"/>
      <c r="Q35"/>
    </row>
    <row r="36" spans="1:17" ht="15" x14ac:dyDescent="0.25">
      <c r="A36" s="4">
        <v>14</v>
      </c>
      <c r="B36" s="4">
        <f>'F-test'!B39</f>
        <v>75</v>
      </c>
      <c r="C36" s="15">
        <f ca="1">'F-test'!C39</f>
        <v>412.18070053304359</v>
      </c>
      <c r="D36" s="15">
        <f t="shared" ca="1" si="0"/>
        <v>325.07571933132908</v>
      </c>
      <c r="I36"/>
      <c r="J36"/>
      <c r="K36"/>
      <c r="L36"/>
      <c r="M36"/>
      <c r="N36"/>
      <c r="O36"/>
      <c r="P36"/>
      <c r="Q36"/>
    </row>
    <row r="37" spans="1:17" ht="15" x14ac:dyDescent="0.25">
      <c r="A37" s="4">
        <v>15</v>
      </c>
      <c r="B37" s="4">
        <f>'F-test'!B40</f>
        <v>80</v>
      </c>
      <c r="C37" s="15">
        <f ca="1">'F-test'!C40</f>
        <v>338.45174208864574</v>
      </c>
      <c r="D37" s="15">
        <f t="shared" ca="1" si="0"/>
        <v>339.39618925132203</v>
      </c>
      <c r="I37"/>
      <c r="J37"/>
      <c r="K37"/>
      <c r="L37"/>
      <c r="M37"/>
      <c r="N37"/>
      <c r="O37"/>
      <c r="P37"/>
      <c r="Q37"/>
    </row>
    <row r="38" spans="1:17" ht="15" x14ac:dyDescent="0.25">
      <c r="A38" s="4">
        <v>16</v>
      </c>
      <c r="B38" s="4">
        <f>'F-test'!B41</f>
        <v>85</v>
      </c>
      <c r="C38" s="15">
        <f ca="1">'F-test'!C41</f>
        <v>356.98266121457459</v>
      </c>
      <c r="D38" s="15">
        <f t="shared" ca="1" si="0"/>
        <v>353.71665917131497</v>
      </c>
      <c r="I38"/>
      <c r="J38"/>
      <c r="K38"/>
      <c r="L38"/>
      <c r="M38"/>
      <c r="N38"/>
      <c r="O38"/>
      <c r="P38"/>
      <c r="Q38"/>
    </row>
    <row r="39" spans="1:17" ht="15" x14ac:dyDescent="0.25">
      <c r="A39" s="4">
        <v>17</v>
      </c>
      <c r="B39" s="4">
        <f>'F-test'!B42</f>
        <v>90</v>
      </c>
      <c r="C39" s="15">
        <f ca="1">'F-test'!C42</f>
        <v>243.43263696968418</v>
      </c>
      <c r="D39" s="15">
        <f t="shared" ca="1" si="0"/>
        <v>368.03712909130797</v>
      </c>
      <c r="I39"/>
      <c r="J39"/>
      <c r="K39"/>
      <c r="L39"/>
      <c r="M39"/>
      <c r="N39"/>
      <c r="O39"/>
      <c r="P39"/>
      <c r="Q39"/>
    </row>
    <row r="40" spans="1:17" ht="15" x14ac:dyDescent="0.25">
      <c r="A40" s="4">
        <v>18</v>
      </c>
      <c r="B40" s="4">
        <f>'F-test'!B43</f>
        <v>95</v>
      </c>
      <c r="C40" s="15">
        <f ca="1">'F-test'!C43</f>
        <v>339.19308339964937</v>
      </c>
      <c r="D40" s="15">
        <f t="shared" ca="1" si="0"/>
        <v>382.35759901130098</v>
      </c>
      <c r="I40"/>
      <c r="J40"/>
      <c r="K40"/>
      <c r="L40"/>
      <c r="M40"/>
      <c r="N40"/>
      <c r="O40"/>
      <c r="P40"/>
      <c r="Q40"/>
    </row>
    <row r="41" spans="1:17" ht="15" x14ac:dyDescent="0.25">
      <c r="A41" s="4">
        <v>19</v>
      </c>
      <c r="B41" s="4">
        <f>'F-test'!B44</f>
        <v>100</v>
      </c>
      <c r="C41" s="15">
        <f ca="1">'F-test'!C44</f>
        <v>373.51259940572902</v>
      </c>
      <c r="D41" s="15">
        <f t="shared" ca="1" si="0"/>
        <v>396.67806893129392</v>
      </c>
      <c r="I41"/>
      <c r="J41"/>
      <c r="K41"/>
      <c r="L41"/>
      <c r="M41"/>
      <c r="N41"/>
      <c r="O41"/>
      <c r="P41"/>
      <c r="Q41"/>
    </row>
    <row r="42" spans="1:17" ht="15" x14ac:dyDescent="0.25">
      <c r="A42" s="4">
        <v>20</v>
      </c>
      <c r="B42" s="4">
        <f>'F-test'!B45</f>
        <v>105</v>
      </c>
      <c r="C42" s="15">
        <f ca="1">'F-test'!C45</f>
        <v>541.46759195825166</v>
      </c>
      <c r="D42" s="15">
        <f t="shared" ca="1" si="0"/>
        <v>410.99853885128692</v>
      </c>
      <c r="I42"/>
      <c r="J42"/>
      <c r="K42"/>
      <c r="L42"/>
      <c r="M42"/>
      <c r="N42"/>
      <c r="O42"/>
      <c r="P42"/>
      <c r="Q42"/>
    </row>
    <row r="43" spans="1:17" ht="15" x14ac:dyDescent="0.25">
      <c r="A43" s="4">
        <v>21</v>
      </c>
      <c r="B43" s="4">
        <f>'F-test'!B46</f>
        <v>110</v>
      </c>
      <c r="C43" s="15">
        <f ca="1">'F-test'!C46</f>
        <v>503.57566313615456</v>
      </c>
      <c r="D43" s="15">
        <f t="shared" ca="1" si="0"/>
        <v>425.31900877127987</v>
      </c>
      <c r="I43"/>
      <c r="J43"/>
      <c r="K43"/>
      <c r="L43"/>
      <c r="M43"/>
      <c r="N43"/>
      <c r="O43"/>
      <c r="P43"/>
      <c r="Q43"/>
    </row>
    <row r="44" spans="1:17" ht="15" x14ac:dyDescent="0.25">
      <c r="A44" s="4">
        <v>22</v>
      </c>
      <c r="B44" s="4">
        <f>'F-test'!B47</f>
        <v>115</v>
      </c>
      <c r="C44" s="15">
        <f ca="1">'F-test'!C47</f>
        <v>319.98834778512946</v>
      </c>
      <c r="D44" s="15">
        <f t="shared" ca="1" si="0"/>
        <v>439.63947869127281</v>
      </c>
      <c r="I44"/>
      <c r="J44"/>
      <c r="K44"/>
      <c r="L44"/>
      <c r="M44"/>
      <c r="N44"/>
      <c r="O44"/>
      <c r="P44"/>
      <c r="Q44"/>
    </row>
    <row r="45" spans="1:17" ht="15" x14ac:dyDescent="0.25">
      <c r="A45" s="4">
        <v>23</v>
      </c>
      <c r="B45" s="4">
        <f>'F-test'!B48</f>
        <v>120</v>
      </c>
      <c r="C45" s="15">
        <f ca="1">'F-test'!C48</f>
        <v>601.30524549230881</v>
      </c>
      <c r="D45" s="15">
        <f t="shared" ca="1" si="0"/>
        <v>453.95994861126582</v>
      </c>
      <c r="I45"/>
      <c r="J45"/>
      <c r="K45"/>
      <c r="L45"/>
      <c r="M45"/>
      <c r="N45"/>
      <c r="O45"/>
      <c r="P45"/>
      <c r="Q45"/>
    </row>
    <row r="46" spans="1:17" ht="15" x14ac:dyDescent="0.25">
      <c r="A46" s="4">
        <v>24</v>
      </c>
      <c r="B46" s="4">
        <f>'F-test'!B49</f>
        <v>125</v>
      </c>
      <c r="C46" s="15">
        <f ca="1">'F-test'!C49</f>
        <v>325.74308962332969</v>
      </c>
      <c r="D46" s="15">
        <f t="shared" ca="1" si="0"/>
        <v>468.28041853125876</v>
      </c>
      <c r="I46"/>
      <c r="J46"/>
      <c r="K46"/>
      <c r="L46"/>
      <c r="M46"/>
      <c r="N46"/>
      <c r="O46"/>
      <c r="P46"/>
      <c r="Q46"/>
    </row>
    <row r="47" spans="1:17" ht="15" x14ac:dyDescent="0.25">
      <c r="A47" s="4">
        <v>25</v>
      </c>
      <c r="B47" s="4">
        <f>'F-test'!B50</f>
        <v>130</v>
      </c>
      <c r="C47" s="15">
        <f ca="1">'F-test'!C50</f>
        <v>496.48488931983525</v>
      </c>
      <c r="D47" s="15">
        <f t="shared" ca="1" si="0"/>
        <v>482.60088845125176</v>
      </c>
      <c r="I47"/>
      <c r="J47"/>
      <c r="K47"/>
      <c r="L47"/>
      <c r="M47"/>
      <c r="N47"/>
      <c r="O47"/>
      <c r="P47"/>
      <c r="Q47"/>
    </row>
    <row r="48" spans="1:17" ht="15" x14ac:dyDescent="0.25">
      <c r="A48" s="4">
        <v>26</v>
      </c>
      <c r="B48" s="4">
        <f>'F-test'!B51</f>
        <v>135</v>
      </c>
      <c r="C48" s="15">
        <f ca="1">'F-test'!C51</f>
        <v>367.99641033776089</v>
      </c>
      <c r="D48" s="15">
        <f t="shared" ca="1" si="0"/>
        <v>496.92135837124471</v>
      </c>
      <c r="I48"/>
      <c r="J48"/>
      <c r="K48"/>
      <c r="L48"/>
      <c r="M48"/>
      <c r="N48"/>
      <c r="O48"/>
      <c r="P48"/>
      <c r="Q48"/>
    </row>
    <row r="49" spans="1:17" ht="15" x14ac:dyDescent="0.25">
      <c r="A49" s="4">
        <v>27</v>
      </c>
      <c r="B49" s="4">
        <f>'F-test'!B52</f>
        <v>140</v>
      </c>
      <c r="C49" s="15">
        <f ca="1">'F-test'!C52</f>
        <v>363.03768119871233</v>
      </c>
      <c r="D49" s="15">
        <f t="shared" ca="1" si="0"/>
        <v>511.24182829123771</v>
      </c>
      <c r="I49"/>
      <c r="J49"/>
      <c r="K49"/>
      <c r="L49"/>
      <c r="M49"/>
      <c r="N49"/>
      <c r="O49"/>
      <c r="P49"/>
      <c r="Q49"/>
    </row>
    <row r="50" spans="1:17" ht="15" x14ac:dyDescent="0.25">
      <c r="A50" s="4">
        <v>28</v>
      </c>
      <c r="B50" s="4">
        <f>'F-test'!B53</f>
        <v>145</v>
      </c>
      <c r="C50" s="15">
        <f ca="1">'F-test'!C53</f>
        <v>251.46276569385037</v>
      </c>
      <c r="D50" s="15">
        <f t="shared" ca="1" si="0"/>
        <v>525.56229821123065</v>
      </c>
      <c r="I50"/>
      <c r="J50"/>
      <c r="K50"/>
      <c r="L50"/>
      <c r="M50"/>
      <c r="N50"/>
      <c r="O50"/>
      <c r="P50"/>
      <c r="Q50"/>
    </row>
    <row r="51" spans="1:17" ht="15" x14ac:dyDescent="0.25">
      <c r="A51" s="4">
        <v>29</v>
      </c>
      <c r="B51" s="4">
        <f>'F-test'!B54</f>
        <v>150</v>
      </c>
      <c r="C51" s="15">
        <f ca="1">'F-test'!C54</f>
        <v>560.89190024599509</v>
      </c>
      <c r="D51" s="15">
        <f t="shared" ca="1" si="0"/>
        <v>539.88276813122366</v>
      </c>
      <c r="I51"/>
      <c r="J51"/>
      <c r="K51"/>
      <c r="L51"/>
      <c r="M51"/>
      <c r="N51"/>
      <c r="O51"/>
      <c r="P51"/>
      <c r="Q51"/>
    </row>
    <row r="52" spans="1:17" ht="15" x14ac:dyDescent="0.25">
      <c r="A52" s="4">
        <v>30</v>
      </c>
      <c r="B52" s="4">
        <f>'F-test'!B55</f>
        <v>155</v>
      </c>
      <c r="C52" s="15">
        <f ca="1">'F-test'!C55</f>
        <v>662.39677840745662</v>
      </c>
      <c r="D52" s="15">
        <f t="shared" ca="1" si="0"/>
        <v>554.20323805121666</v>
      </c>
      <c r="I52"/>
      <c r="J52"/>
      <c r="K52"/>
      <c r="L52"/>
      <c r="M52"/>
      <c r="N52"/>
      <c r="O52"/>
      <c r="P52"/>
      <c r="Q52"/>
    </row>
    <row r="53" spans="1:17" ht="15" x14ac:dyDescent="0.25">
      <c r="A53" s="4">
        <v>31</v>
      </c>
      <c r="B53" s="4">
        <f>'F-test'!B56</f>
        <v>160</v>
      </c>
      <c r="C53" s="15">
        <f ca="1">'F-test'!C56</f>
        <v>665.27926338219686</v>
      </c>
      <c r="D53" s="15">
        <f t="shared" ca="1" si="0"/>
        <v>568.52370797120955</v>
      </c>
      <c r="I53"/>
      <c r="J53"/>
      <c r="K53"/>
      <c r="L53"/>
      <c r="M53"/>
      <c r="N53"/>
      <c r="O53"/>
      <c r="P53"/>
      <c r="Q53"/>
    </row>
    <row r="54" spans="1:17" ht="15" x14ac:dyDescent="0.25">
      <c r="A54" s="4">
        <v>32</v>
      </c>
      <c r="B54" s="4">
        <f>'F-test'!B57</f>
        <v>165</v>
      </c>
      <c r="C54" s="15">
        <f ca="1">'F-test'!C57</f>
        <v>608.39223639285626</v>
      </c>
      <c r="D54" s="15">
        <f t="shared" ca="1" si="0"/>
        <v>582.84417789120255</v>
      </c>
      <c r="I54"/>
      <c r="J54"/>
      <c r="K54"/>
      <c r="L54"/>
      <c r="M54"/>
      <c r="N54"/>
      <c r="O54"/>
      <c r="P54"/>
      <c r="Q54"/>
    </row>
    <row r="55" spans="1:17" ht="15" x14ac:dyDescent="0.25">
      <c r="A55" s="4">
        <v>33</v>
      </c>
      <c r="B55" s="4">
        <f>'F-test'!B58</f>
        <v>170</v>
      </c>
      <c r="C55" s="15">
        <f ca="1">'F-test'!C58</f>
        <v>670.91716447870022</v>
      </c>
      <c r="D55" s="15">
        <f t="shared" ca="1" si="0"/>
        <v>597.16464781119544</v>
      </c>
      <c r="I55"/>
      <c r="J55"/>
      <c r="K55"/>
      <c r="L55"/>
      <c r="M55"/>
      <c r="N55"/>
      <c r="O55"/>
      <c r="P55"/>
      <c r="Q55"/>
    </row>
    <row r="56" spans="1:17" ht="15" x14ac:dyDescent="0.25">
      <c r="A56" s="4">
        <v>34</v>
      </c>
      <c r="B56" s="4">
        <f>'F-test'!B59</f>
        <v>175</v>
      </c>
      <c r="C56" s="15">
        <f ca="1">'F-test'!C59</f>
        <v>604.54993735884352</v>
      </c>
      <c r="D56" s="15">
        <f t="shared" ca="1" si="0"/>
        <v>611.48511773118844</v>
      </c>
      <c r="I56"/>
      <c r="J56"/>
      <c r="K56"/>
      <c r="L56"/>
      <c r="M56"/>
      <c r="N56"/>
      <c r="O56"/>
      <c r="P56"/>
      <c r="Q56"/>
    </row>
    <row r="57" spans="1:17" ht="15" x14ac:dyDescent="0.25">
      <c r="A57" s="4">
        <v>35</v>
      </c>
      <c r="B57" s="4">
        <f>'F-test'!B60</f>
        <v>180</v>
      </c>
      <c r="C57" s="15">
        <f ca="1">'F-test'!C60</f>
        <v>808.0521216647702</v>
      </c>
      <c r="D57" s="15">
        <f t="shared" ca="1" si="0"/>
        <v>625.80558765118144</v>
      </c>
      <c r="I57"/>
      <c r="J57"/>
      <c r="K57"/>
      <c r="L57"/>
      <c r="M57"/>
      <c r="N57"/>
      <c r="O57"/>
      <c r="P57"/>
      <c r="Q57"/>
    </row>
    <row r="58" spans="1:17" ht="15" x14ac:dyDescent="0.25">
      <c r="A58" s="4">
        <v>36</v>
      </c>
      <c r="B58" s="4">
        <f>'F-test'!B61</f>
        <v>185</v>
      </c>
      <c r="C58" s="15">
        <f ca="1">'F-test'!C61</f>
        <v>681.46901936743632</v>
      </c>
      <c r="D58" s="15">
        <f t="shared" ca="1" si="0"/>
        <v>640.12605757117444</v>
      </c>
      <c r="I58"/>
      <c r="J58"/>
      <c r="K58"/>
      <c r="L58"/>
      <c r="M58"/>
      <c r="N58"/>
      <c r="O58"/>
      <c r="P58"/>
      <c r="Q58"/>
    </row>
    <row r="59" spans="1:17" ht="15" x14ac:dyDescent="0.25">
      <c r="A59" s="4">
        <v>37</v>
      </c>
      <c r="B59" s="4">
        <f>'F-test'!B62</f>
        <v>190</v>
      </c>
      <c r="C59" s="15">
        <f ca="1">'F-test'!C62</f>
        <v>582.41416445161497</v>
      </c>
      <c r="D59" s="15">
        <f t="shared" ca="1" si="0"/>
        <v>654.44652749116744</v>
      </c>
      <c r="I59"/>
      <c r="J59"/>
      <c r="K59"/>
      <c r="L59"/>
      <c r="M59"/>
      <c r="N59"/>
      <c r="O59"/>
      <c r="P59"/>
      <c r="Q59"/>
    </row>
    <row r="60" spans="1:17" ht="15" x14ac:dyDescent="0.25">
      <c r="A60" s="4">
        <v>38</v>
      </c>
      <c r="B60" s="4">
        <f>'F-test'!B63</f>
        <v>195</v>
      </c>
      <c r="C60" s="15">
        <f ca="1">'F-test'!C63</f>
        <v>694.90353721622523</v>
      </c>
      <c r="D60" s="15">
        <f t="shared" ca="1" si="0"/>
        <v>668.76699741116033</v>
      </c>
      <c r="I60"/>
      <c r="J60"/>
      <c r="K60"/>
      <c r="L60"/>
      <c r="M60"/>
      <c r="N60"/>
      <c r="O60"/>
      <c r="P60"/>
      <c r="Q60"/>
    </row>
    <row r="61" spans="1:17" ht="15" x14ac:dyDescent="0.25">
      <c r="A61" s="4">
        <v>39</v>
      </c>
      <c r="B61" s="4">
        <f>'F-test'!B64</f>
        <v>200</v>
      </c>
      <c r="C61" s="15">
        <f ca="1">'F-test'!C64</f>
        <v>735.82869411568129</v>
      </c>
      <c r="D61" s="15">
        <f t="shared" ca="1" si="0"/>
        <v>683.08746733115333</v>
      </c>
      <c r="I61"/>
      <c r="J61"/>
      <c r="K61"/>
      <c r="L61"/>
      <c r="M61"/>
      <c r="N61"/>
      <c r="O61"/>
      <c r="P61"/>
      <c r="Q61"/>
    </row>
    <row r="62" spans="1:17" ht="15" x14ac:dyDescent="0.25">
      <c r="A62" s="4">
        <v>40</v>
      </c>
      <c r="B62" s="4">
        <f>'F-test'!B65</f>
        <v>205</v>
      </c>
      <c r="C62" s="15">
        <f ca="1">'F-test'!C65</f>
        <v>709.54284129181576</v>
      </c>
      <c r="D62" s="15">
        <f t="shared" ca="1" si="0"/>
        <v>697.40793725114634</v>
      </c>
      <c r="I62"/>
      <c r="J62"/>
      <c r="K62"/>
      <c r="L62"/>
      <c r="M62"/>
      <c r="N62"/>
      <c r="O62"/>
      <c r="P62"/>
      <c r="Q62"/>
    </row>
    <row r="63" spans="1:17" ht="15" x14ac:dyDescent="0.25">
      <c r="A63" s="4">
        <v>41</v>
      </c>
      <c r="B63" s="4">
        <f>'F-test'!B66</f>
        <v>210</v>
      </c>
      <c r="C63" s="15">
        <f ca="1">'F-test'!C66</f>
        <v>758.43140706282998</v>
      </c>
      <c r="D63" s="15">
        <f t="shared" ca="1" si="0"/>
        <v>711.72840717113934</v>
      </c>
      <c r="I63"/>
      <c r="J63"/>
      <c r="K63"/>
      <c r="L63"/>
      <c r="M63"/>
      <c r="N63"/>
      <c r="O63"/>
      <c r="P63"/>
      <c r="Q63"/>
    </row>
    <row r="64" spans="1:17" ht="15" x14ac:dyDescent="0.25">
      <c r="A64" s="4">
        <v>42</v>
      </c>
      <c r="B64" s="4">
        <f>'F-test'!B67</f>
        <v>215</v>
      </c>
      <c r="C64" s="15">
        <f ca="1">'F-test'!C67</f>
        <v>993.78288019602519</v>
      </c>
      <c r="D64" s="15">
        <f t="shared" ca="1" si="0"/>
        <v>726.04887709113223</v>
      </c>
      <c r="I64"/>
      <c r="J64"/>
      <c r="K64"/>
      <c r="L64"/>
      <c r="M64"/>
      <c r="N64"/>
      <c r="O64"/>
      <c r="P64"/>
      <c r="Q64"/>
    </row>
    <row r="65" spans="1:17" ht="15" x14ac:dyDescent="0.25">
      <c r="A65" s="4">
        <v>43</v>
      </c>
      <c r="B65" s="4">
        <f>'F-test'!B68</f>
        <v>220</v>
      </c>
      <c r="C65" s="15">
        <f ca="1">'F-test'!C68</f>
        <v>908.73065086093902</v>
      </c>
      <c r="D65" s="15">
        <f t="shared" ca="1" si="0"/>
        <v>740.36934701112523</v>
      </c>
      <c r="I65"/>
      <c r="J65"/>
      <c r="K65"/>
      <c r="L65"/>
      <c r="M65"/>
      <c r="N65"/>
      <c r="O65"/>
      <c r="P65"/>
      <c r="Q65"/>
    </row>
    <row r="66" spans="1:17" ht="15" x14ac:dyDescent="0.25">
      <c r="A66" s="4">
        <v>44</v>
      </c>
      <c r="B66" s="4">
        <f>'F-test'!B69</f>
        <v>225</v>
      </c>
      <c r="C66" s="15">
        <f ca="1">'F-test'!C69</f>
        <v>646.08204515648197</v>
      </c>
      <c r="D66" s="15">
        <f t="shared" ca="1" si="0"/>
        <v>754.68981693111823</v>
      </c>
      <c r="I66"/>
      <c r="J66"/>
      <c r="K66"/>
      <c r="L66"/>
      <c r="M66"/>
      <c r="N66"/>
      <c r="O66"/>
      <c r="P66"/>
      <c r="Q66"/>
    </row>
    <row r="67" spans="1:17" ht="15" x14ac:dyDescent="0.25">
      <c r="A67" s="4">
        <v>45</v>
      </c>
      <c r="B67" s="4">
        <f>'F-test'!B70</f>
        <v>230</v>
      </c>
      <c r="C67" s="15">
        <f ca="1">'F-test'!C70</f>
        <v>1016.5108070942922</v>
      </c>
      <c r="D67" s="15">
        <f t="shared" ca="1" si="0"/>
        <v>769.01028685111112</v>
      </c>
      <c r="I67"/>
      <c r="J67"/>
      <c r="K67"/>
      <c r="L67"/>
      <c r="M67"/>
      <c r="N67"/>
      <c r="O67"/>
      <c r="P67"/>
      <c r="Q67"/>
    </row>
    <row r="68" spans="1:17" ht="15" x14ac:dyDescent="0.25">
      <c r="A68" s="4">
        <v>46</v>
      </c>
      <c r="B68" s="4">
        <f>'F-test'!B71</f>
        <v>235</v>
      </c>
      <c r="C68" s="15">
        <f ca="1">'F-test'!C71</f>
        <v>683.49936044656192</v>
      </c>
      <c r="D68" s="15">
        <f t="shared" ca="1" si="0"/>
        <v>783.33075677110412</v>
      </c>
      <c r="I68"/>
      <c r="J68"/>
      <c r="K68"/>
      <c r="L68"/>
      <c r="M68"/>
      <c r="N68"/>
      <c r="O68"/>
      <c r="P68"/>
      <c r="Q68"/>
    </row>
    <row r="69" spans="1:17" ht="15" x14ac:dyDescent="0.25">
      <c r="A69" s="4">
        <v>47</v>
      </c>
      <c r="B69" s="4">
        <f>'F-test'!B72</f>
        <v>240</v>
      </c>
      <c r="C69" s="15">
        <f ca="1">'F-test'!C72</f>
        <v>772.94386118816465</v>
      </c>
      <c r="D69" s="15">
        <f t="shared" ca="1" si="0"/>
        <v>797.65122669109712</v>
      </c>
      <c r="I69"/>
      <c r="J69"/>
      <c r="K69"/>
      <c r="L69"/>
      <c r="M69"/>
      <c r="N69"/>
      <c r="O69"/>
      <c r="P69"/>
      <c r="Q69"/>
    </row>
    <row r="70" spans="1:17" ht="15" x14ac:dyDescent="0.25">
      <c r="A70" s="4">
        <v>48</v>
      </c>
      <c r="B70" s="4">
        <f>'F-test'!B73</f>
        <v>245</v>
      </c>
      <c r="C70" s="15">
        <f ca="1">'F-test'!C73</f>
        <v>788.05064998760554</v>
      </c>
      <c r="D70" s="15">
        <f t="shared" ca="1" si="0"/>
        <v>811.97169661109012</v>
      </c>
      <c r="I70"/>
      <c r="J70"/>
      <c r="K70"/>
      <c r="L70"/>
      <c r="M70"/>
      <c r="N70"/>
      <c r="O70"/>
      <c r="P70"/>
      <c r="Q70"/>
    </row>
    <row r="71" spans="1:17" ht="15" x14ac:dyDescent="0.25">
      <c r="A71" s="4">
        <v>49</v>
      </c>
      <c r="B71" s="4">
        <f>'F-test'!B74</f>
        <v>250</v>
      </c>
      <c r="C71" s="15">
        <f ca="1">'F-test'!C74</f>
        <v>820.7957958956523</v>
      </c>
      <c r="D71" s="15">
        <f t="shared" ca="1" si="0"/>
        <v>826.29216653108301</v>
      </c>
      <c r="I71"/>
      <c r="J71"/>
      <c r="K71"/>
      <c r="L71"/>
      <c r="M71"/>
      <c r="N71"/>
      <c r="O71"/>
      <c r="P71"/>
      <c r="Q71"/>
    </row>
    <row r="72" spans="1:17" ht="15" x14ac:dyDescent="0.25">
      <c r="A72" s="4">
        <v>50</v>
      </c>
      <c r="B72" s="4">
        <f>'F-test'!B75</f>
        <v>255</v>
      </c>
      <c r="C72" s="15">
        <f ca="1">'F-test'!C75</f>
        <v>792.49670435983808</v>
      </c>
      <c r="D72" s="15">
        <f t="shared" ca="1" si="0"/>
        <v>840.61263645107601</v>
      </c>
      <c r="I72"/>
      <c r="J72"/>
      <c r="K72"/>
      <c r="L72"/>
      <c r="M72"/>
      <c r="N72"/>
      <c r="O72"/>
      <c r="P72"/>
      <c r="Q72"/>
    </row>
    <row r="73" spans="1:17" ht="15" x14ac:dyDescent="0.25">
      <c r="A73" s="4">
        <v>51</v>
      </c>
      <c r="B73" s="4">
        <f>'F-test'!B76</f>
        <v>260</v>
      </c>
      <c r="C73" s="15">
        <f ca="1">'F-test'!C76</f>
        <v>803.57167735553605</v>
      </c>
      <c r="D73" s="15">
        <f t="shared" ca="1" si="0"/>
        <v>854.93310637106902</v>
      </c>
      <c r="I73"/>
      <c r="J73"/>
      <c r="K73"/>
      <c r="L73"/>
      <c r="M73"/>
      <c r="N73"/>
      <c r="O73"/>
      <c r="P73"/>
      <c r="Q73"/>
    </row>
    <row r="74" spans="1:17" ht="15" x14ac:dyDescent="0.25">
      <c r="A74" s="4">
        <v>52</v>
      </c>
      <c r="B74" s="4">
        <f>'F-test'!B77</f>
        <v>265</v>
      </c>
      <c r="C74" s="15">
        <f ca="1">'F-test'!C77</f>
        <v>850.5459575751695</v>
      </c>
      <c r="D74" s="15">
        <f t="shared" ca="1" si="0"/>
        <v>869.25357629106202</v>
      </c>
      <c r="I74"/>
      <c r="J74"/>
      <c r="K74"/>
      <c r="L74"/>
      <c r="M74"/>
      <c r="N74"/>
      <c r="O74"/>
      <c r="P74"/>
      <c r="Q74"/>
    </row>
    <row r="75" spans="1:17" ht="15" x14ac:dyDescent="0.25">
      <c r="A75" s="4">
        <v>53</v>
      </c>
      <c r="B75" s="4">
        <f>'F-test'!B78</f>
        <v>270</v>
      </c>
      <c r="C75" s="15">
        <f ca="1">'F-test'!C78</f>
        <v>875.20385771077542</v>
      </c>
      <c r="D75" s="15">
        <f t="shared" ca="1" si="0"/>
        <v>883.57404621105491</v>
      </c>
      <c r="I75"/>
      <c r="J75"/>
      <c r="K75"/>
      <c r="L75"/>
      <c r="M75"/>
      <c r="N75"/>
      <c r="O75"/>
      <c r="P75"/>
      <c r="Q75"/>
    </row>
    <row r="76" spans="1:17" ht="15" x14ac:dyDescent="0.25">
      <c r="A76" s="4">
        <v>54</v>
      </c>
      <c r="B76" s="4">
        <f>'F-test'!B79</f>
        <v>275</v>
      </c>
      <c r="C76" s="15">
        <f ca="1">'F-test'!C79</f>
        <v>1057.4402797701223</v>
      </c>
      <c r="D76" s="15">
        <f t="shared" ca="1" si="0"/>
        <v>897.89451613104791</v>
      </c>
      <c r="I76"/>
      <c r="J76"/>
      <c r="K76"/>
      <c r="L76"/>
      <c r="M76"/>
      <c r="N76"/>
      <c r="O76"/>
      <c r="P76"/>
      <c r="Q76"/>
    </row>
    <row r="77" spans="1:17" ht="15" x14ac:dyDescent="0.25">
      <c r="A77" s="4">
        <v>55</v>
      </c>
      <c r="B77" s="4">
        <f>'F-test'!B80</f>
        <v>280</v>
      </c>
      <c r="C77" s="15">
        <f ca="1">'F-test'!C80</f>
        <v>907.90043467458713</v>
      </c>
      <c r="D77" s="15">
        <f t="shared" ca="1" si="0"/>
        <v>912.21498605104091</v>
      </c>
      <c r="I77"/>
      <c r="J77"/>
      <c r="K77"/>
      <c r="L77"/>
      <c r="M77"/>
      <c r="N77"/>
      <c r="O77"/>
      <c r="P77"/>
      <c r="Q77"/>
    </row>
    <row r="78" spans="1:17" ht="15" x14ac:dyDescent="0.25">
      <c r="A78" s="4">
        <v>56</v>
      </c>
      <c r="B78" s="4">
        <f>'F-test'!B81</f>
        <v>285</v>
      </c>
      <c r="C78" s="15">
        <f ca="1">'F-test'!C81</f>
        <v>725.39971829372018</v>
      </c>
      <c r="D78" s="15">
        <f t="shared" ca="1" si="0"/>
        <v>926.5354559710338</v>
      </c>
      <c r="E78" s="15"/>
      <c r="I78"/>
      <c r="J78"/>
      <c r="K78"/>
      <c r="L78"/>
      <c r="M78"/>
      <c r="N78"/>
      <c r="O78"/>
      <c r="P78"/>
      <c r="Q78"/>
    </row>
    <row r="79" spans="1:17" ht="15" x14ac:dyDescent="0.25">
      <c r="A79" s="4">
        <v>57</v>
      </c>
      <c r="B79" s="4">
        <f>'F-test'!B82</f>
        <v>290</v>
      </c>
      <c r="C79" s="15">
        <f ca="1">'F-test'!C82</f>
        <v>922.21101415748387</v>
      </c>
      <c r="D79" s="15">
        <f t="shared" ca="1" si="0"/>
        <v>940.8559258910268</v>
      </c>
      <c r="E79" s="15"/>
      <c r="I79"/>
      <c r="J79"/>
      <c r="K79"/>
      <c r="L79"/>
      <c r="M79"/>
      <c r="N79"/>
      <c r="O79"/>
      <c r="P79"/>
      <c r="Q79"/>
    </row>
    <row r="80" spans="1:17" ht="15" x14ac:dyDescent="0.25">
      <c r="A80" s="4">
        <v>58</v>
      </c>
      <c r="B80" s="4">
        <f>'F-test'!B83</f>
        <v>295</v>
      </c>
      <c r="C80" s="15">
        <f ca="1">'F-test'!C83</f>
        <v>826.14474206437706</v>
      </c>
      <c r="D80" s="15">
        <f t="shared" ca="1" si="0"/>
        <v>955.1763958110198</v>
      </c>
      <c r="E80" s="15"/>
      <c r="I80"/>
      <c r="J80"/>
      <c r="K80"/>
      <c r="L80"/>
      <c r="M80"/>
      <c r="N80"/>
      <c r="O80"/>
      <c r="P80"/>
      <c r="Q80"/>
    </row>
    <row r="81" spans="1:17" ht="15" x14ac:dyDescent="0.25">
      <c r="A81" s="4">
        <v>59</v>
      </c>
      <c r="B81" s="4">
        <f>'F-test'!B84</f>
        <v>300</v>
      </c>
      <c r="C81" s="15">
        <f ca="1">'F-test'!C84</f>
        <v>696.20297375955261</v>
      </c>
      <c r="D81" s="15">
        <f t="shared" ca="1" si="0"/>
        <v>969.4968657310128</v>
      </c>
      <c r="E81" s="15"/>
      <c r="I81"/>
      <c r="J81"/>
      <c r="K81"/>
      <c r="L81"/>
      <c r="M81"/>
      <c r="N81"/>
      <c r="O81"/>
      <c r="P81"/>
      <c r="Q81"/>
    </row>
    <row r="82" spans="1:17" ht="15" x14ac:dyDescent="0.25">
      <c r="A82" s="4">
        <v>60</v>
      </c>
      <c r="B82" s="4">
        <f>'F-test'!B85</f>
        <v>305</v>
      </c>
      <c r="C82" s="15">
        <f ca="1">'F-test'!C85</f>
        <v>1189.4343156007308</v>
      </c>
      <c r="D82" s="15">
        <f t="shared" ca="1" si="0"/>
        <v>983.81733565100569</v>
      </c>
      <c r="E82" s="15"/>
      <c r="I82"/>
      <c r="J82"/>
      <c r="K82"/>
      <c r="L82"/>
      <c r="M82"/>
      <c r="N82"/>
      <c r="O82"/>
      <c r="P82"/>
      <c r="Q82"/>
    </row>
    <row r="83" spans="1:17" ht="15" x14ac:dyDescent="0.25">
      <c r="A83" s="4">
        <v>61</v>
      </c>
      <c r="B83" s="4">
        <f>'F-test'!B86</f>
        <v>310</v>
      </c>
      <c r="C83" s="15">
        <f ca="1">'F-test'!C86</f>
        <v>986.69022995385592</v>
      </c>
      <c r="D83" s="15">
        <f t="shared" ca="1" si="0"/>
        <v>998.13780557099869</v>
      </c>
      <c r="E83" s="15"/>
      <c r="I83"/>
      <c r="J83"/>
      <c r="K83"/>
      <c r="L83"/>
      <c r="M83"/>
      <c r="N83"/>
      <c r="O83"/>
      <c r="P83"/>
      <c r="Q83"/>
    </row>
    <row r="84" spans="1:17" ht="15" x14ac:dyDescent="0.25">
      <c r="H84" s="15"/>
      <c r="I84"/>
      <c r="J84"/>
      <c r="K84"/>
      <c r="L84"/>
      <c r="M84"/>
      <c r="N84"/>
      <c r="O84"/>
      <c r="P84"/>
      <c r="Q84"/>
    </row>
    <row r="85" spans="1:17" ht="15" x14ac:dyDescent="0.25">
      <c r="I85"/>
      <c r="J85"/>
      <c r="K85"/>
      <c r="L85"/>
      <c r="M85"/>
      <c r="N85"/>
      <c r="O85"/>
      <c r="P85"/>
      <c r="Q85"/>
    </row>
    <row r="86" spans="1:17" ht="15" x14ac:dyDescent="0.25">
      <c r="I86"/>
      <c r="J86"/>
      <c r="K86"/>
      <c r="L86"/>
      <c r="M86"/>
      <c r="N86"/>
      <c r="O86"/>
      <c r="P86"/>
      <c r="Q86"/>
    </row>
    <row r="87" spans="1:17" ht="15" x14ac:dyDescent="0.25">
      <c r="I87"/>
      <c r="J87"/>
      <c r="K87"/>
      <c r="L87"/>
      <c r="M87"/>
      <c r="N87"/>
      <c r="O87"/>
      <c r="P87"/>
      <c r="Q87"/>
    </row>
    <row r="88" spans="1:17" ht="15" x14ac:dyDescent="0.25">
      <c r="I88"/>
      <c r="J88"/>
      <c r="K88"/>
      <c r="L88"/>
      <c r="M88"/>
      <c r="N88"/>
      <c r="O88"/>
      <c r="P88"/>
      <c r="Q88"/>
    </row>
    <row r="89" spans="1:17" ht="15" x14ac:dyDescent="0.25">
      <c r="I89"/>
      <c r="J89"/>
      <c r="K89"/>
      <c r="L89"/>
      <c r="M89"/>
      <c r="N89"/>
      <c r="O89"/>
      <c r="P89"/>
      <c r="Q89"/>
    </row>
    <row r="90" spans="1:17" ht="15" x14ac:dyDescent="0.25">
      <c r="I90"/>
      <c r="J90"/>
      <c r="K90"/>
      <c r="L90"/>
      <c r="M90"/>
      <c r="N90"/>
      <c r="O90"/>
      <c r="P90"/>
      <c r="Q90"/>
    </row>
    <row r="91" spans="1:17" ht="15" x14ac:dyDescent="0.25">
      <c r="I91"/>
      <c r="J91"/>
      <c r="K91"/>
      <c r="L91"/>
      <c r="M91"/>
      <c r="N91"/>
      <c r="O91"/>
      <c r="P91"/>
    </row>
    <row r="92" spans="1:17" ht="15" x14ac:dyDescent="0.25">
      <c r="I92"/>
      <c r="J92"/>
      <c r="K92"/>
      <c r="L92"/>
      <c r="M92"/>
      <c r="N92"/>
      <c r="O92"/>
      <c r="P92"/>
    </row>
    <row r="93" spans="1:17" ht="15" x14ac:dyDescent="0.25">
      <c r="I93"/>
      <c r="J93"/>
      <c r="K93"/>
      <c r="L93"/>
      <c r="M93"/>
      <c r="N93"/>
      <c r="O93"/>
      <c r="P93"/>
    </row>
  </sheetData>
  <conditionalFormatting sqref="J22">
    <cfRule type="cellIs" dxfId="0" priority="1" operator="equal">
      <formula>TRUE</formula>
    </cfRule>
  </conditionalFormatting>
  <hyperlinks>
    <hyperlink ref="A1:D1" r:id="rId1" display="Файл скачан с сайта excel2.ru &gt;&gt;&gt;"/>
    <hyperlink ref="A2" r:id="rId2"/>
    <hyperlink ref="T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70" t="s">
        <v>2</v>
      </c>
      <c r="B1" s="70"/>
      <c r="C1" s="70"/>
      <c r="D1" s="70"/>
      <c r="E1" s="70"/>
      <c r="F1" s="70"/>
      <c r="G1" s="70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F-test</vt:lpstr>
      <vt:lpstr>Таблица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2025-01-06T18:51:50Z</dcterms:modified>
</cp:coreProperties>
</file>