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80" windowWidth="25440" windowHeight="12525" tabRatio="780"/>
  </bookViews>
  <sheets>
    <sheet name="Модель" sheetId="5" r:id="rId1"/>
    <sheet name="картинка независ" sheetId="6" r:id="rId2"/>
    <sheet name="картинка завис" sheetId="7" r:id="rId3"/>
    <sheet name="EXCEL2.RU" sheetId="4" r:id="rId4"/>
  </sheets>
  <definedNames>
    <definedName name="anscount" hidden="1">2</definedName>
    <definedName name="limcount" hidden="1">2</definedName>
    <definedName name="sencount" hidden="1">4</definedName>
    <definedName name="solver_eng" localSheetId="2" hidden="1">1</definedName>
    <definedName name="solver_eng" localSheetId="1" hidden="1">1</definedName>
    <definedName name="solver_eng" localSheetId="0" hidden="1">1</definedName>
    <definedName name="solver_neg" localSheetId="2" hidden="1">1</definedName>
    <definedName name="solver_neg" localSheetId="1" hidden="1">1</definedName>
    <definedName name="solver_neg" localSheetId="0" hidden="1">1</definedName>
    <definedName name="solver_num" localSheetId="2" hidden="1">0</definedName>
    <definedName name="solver_num" localSheetId="1" hidden="1">0</definedName>
    <definedName name="solver_num" localSheetId="0" hidden="1">0</definedName>
    <definedName name="solver_opt" localSheetId="2" hidden="1">'картинка завис'!#REF!</definedName>
    <definedName name="solver_opt" localSheetId="1" hidden="1">'картинка независ'!#REF!</definedName>
    <definedName name="solver_opt" localSheetId="0" hidden="1">Модель!#REF!</definedName>
    <definedName name="solver_typ" localSheetId="2" hidden="1">1</definedName>
    <definedName name="solver_typ" localSheetId="1" hidden="1">1</definedName>
    <definedName name="solver_typ" localSheetId="0" hidden="1">1</definedName>
    <definedName name="solver_val" localSheetId="2" hidden="1">0</definedName>
    <definedName name="solver_val" localSheetId="1" hidden="1">0</definedName>
    <definedName name="solver_val" localSheetId="0" hidden="1">0</definedName>
    <definedName name="solver_ver" localSheetId="2" hidden="1">3</definedName>
    <definedName name="solver_ver" localSheetId="1" hidden="1">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K29" i="5" l="1"/>
  <c r="J30" i="5"/>
  <c r="G12" i="5"/>
  <c r="M44" i="5" s="1"/>
  <c r="H11" i="5"/>
  <c r="N43" i="5" s="1"/>
  <c r="G11" i="5"/>
  <c r="M42" i="5" s="1"/>
  <c r="B21" i="5"/>
  <c r="N41" i="5" l="1"/>
  <c r="M41" i="5"/>
  <c r="M43" i="5"/>
  <c r="N42" i="5"/>
  <c r="M45" i="5"/>
  <c r="M46" i="5"/>
  <c r="D14" i="5"/>
  <c r="D11" i="5"/>
  <c r="D8" i="5"/>
  <c r="C19" i="5" l="1"/>
  <c r="E37" i="5"/>
  <c r="E36" i="5"/>
  <c r="D37" i="5"/>
  <c r="L30" i="5" s="1"/>
  <c r="D36" i="5"/>
  <c r="K30" i="5" s="1"/>
  <c r="C37" i="5"/>
  <c r="C36" i="5"/>
  <c r="B37" i="5"/>
  <c r="B36" i="5"/>
  <c r="B33" i="5"/>
  <c r="B32" i="5"/>
  <c r="B31" i="5"/>
  <c r="E33" i="5"/>
  <c r="E32" i="5"/>
  <c r="E31" i="5"/>
  <c r="C33" i="5"/>
  <c r="C32" i="5"/>
  <c r="C31" i="5"/>
  <c r="D33" i="5"/>
  <c r="J33" i="5" s="1"/>
  <c r="D32" i="5"/>
  <c r="J32" i="5" s="1"/>
  <c r="D31" i="5"/>
  <c r="J31" i="5" s="1"/>
  <c r="B23" i="5"/>
  <c r="H12" i="5"/>
  <c r="H13" i="5"/>
  <c r="G13" i="5"/>
  <c r="H10" i="5"/>
  <c r="G10" i="5"/>
  <c r="F13" i="5"/>
  <c r="F12" i="5"/>
  <c r="F11" i="5"/>
  <c r="B22" i="5"/>
  <c r="D19" i="5"/>
  <c r="C17" i="5"/>
  <c r="B17" i="5"/>
  <c r="C46" i="5" l="1"/>
  <c r="B46" i="5" s="1"/>
  <c r="M48" i="5"/>
  <c r="M49" i="5"/>
  <c r="M47" i="5"/>
  <c r="N47" i="5"/>
  <c r="N49" i="5"/>
  <c r="N48" i="5"/>
  <c r="C45" i="5"/>
  <c r="N45" i="5"/>
  <c r="N44" i="5"/>
  <c r="N46" i="5"/>
  <c r="E19" i="5"/>
  <c r="N51" i="5" l="1"/>
  <c r="Q42" i="5"/>
  <c r="Q44" i="5"/>
  <c r="Q46" i="5"/>
  <c r="Q48" i="5"/>
  <c r="P43" i="5"/>
  <c r="P45" i="5"/>
  <c r="P47" i="5"/>
  <c r="P49" i="5"/>
  <c r="Q43" i="5"/>
  <c r="Q45" i="5"/>
  <c r="Q47" i="5"/>
  <c r="Q49" i="5"/>
  <c r="P42" i="5"/>
  <c r="P44" i="5"/>
  <c r="P46" i="5"/>
  <c r="P48" i="5"/>
  <c r="Q41" i="5"/>
  <c r="P41" i="5"/>
  <c r="A43" i="5"/>
  <c r="A42" i="5"/>
  <c r="A37" i="5"/>
  <c r="A36" i="5"/>
  <c r="A32" i="5"/>
  <c r="A33" i="5"/>
  <c r="A31" i="5"/>
  <c r="C43" i="5"/>
  <c r="G43" i="5" s="1"/>
  <c r="Q51" i="5" l="1"/>
  <c r="B19" i="5"/>
  <c r="C42" i="5"/>
  <c r="G42" i="5" l="1"/>
  <c r="C44" i="5"/>
  <c r="G44" i="5" s="1"/>
  <c r="J41" i="5"/>
  <c r="J43" i="5"/>
  <c r="I43" i="5"/>
  <c r="I41" i="5"/>
  <c r="I42" i="5"/>
  <c r="J42" i="5"/>
  <c r="F32" i="5"/>
  <c r="F31" i="5"/>
  <c r="B42" i="5" s="1"/>
  <c r="F37" i="5"/>
  <c r="F36" i="5"/>
  <c r="F33" i="5"/>
  <c r="J45" i="5" l="1"/>
  <c r="B44" i="5" s="1"/>
  <c r="D44" i="5" s="1"/>
  <c r="B43" i="5"/>
  <c r="D43" i="5" s="1"/>
  <c r="C47" i="5"/>
  <c r="D42" i="5"/>
  <c r="B45" i="5" l="1"/>
  <c r="D45" i="5" s="1"/>
  <c r="E42" i="5" s="1"/>
  <c r="F42" i="5" s="1"/>
  <c r="B50" i="5" s="1"/>
  <c r="E43" i="5"/>
  <c r="F43" i="5" s="1"/>
  <c r="B51" i="5" s="1"/>
  <c r="E44" i="5"/>
  <c r="F44" i="5" s="1"/>
  <c r="B49" i="5" s="1"/>
  <c r="C51" i="5" l="1"/>
  <c r="C49" i="5"/>
  <c r="C50" i="5"/>
</calcChain>
</file>

<file path=xl/sharedStrings.xml><?xml version="1.0" encoding="utf-8"?>
<sst xmlns="http://schemas.openxmlformats.org/spreadsheetml/2006/main" count="90" uniqueCount="64">
  <si>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</si>
  <si>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</si>
  <si>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</si>
  <si>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</si>
  <si>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</si>
  <si>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Альфа</t>
  </si>
  <si>
    <t>Уровень значимости</t>
  </si>
  <si>
    <t>Общее среднее</t>
  </si>
  <si>
    <t>Пример</t>
  </si>
  <si>
    <t>Кол-во уровней Фактора А</t>
  </si>
  <si>
    <t>№1</t>
  </si>
  <si>
    <t>№2</t>
  </si>
  <si>
    <t>Кол-во</t>
  </si>
  <si>
    <t>Сумма</t>
  </si>
  <si>
    <t>Среднее</t>
  </si>
  <si>
    <t>Фактор А</t>
  </si>
  <si>
    <t>Дисперсия</t>
  </si>
  <si>
    <t>Фактор В</t>
  </si>
  <si>
    <t>Дисперсионный анализ</t>
  </si>
  <si>
    <t>Итоговая таблица (вспомогательные вычисления)</t>
  </si>
  <si>
    <t>Источник разброса</t>
  </si>
  <si>
    <t>SS</t>
  </si>
  <si>
    <t>df</t>
  </si>
  <si>
    <t>MS</t>
  </si>
  <si>
    <t>F</t>
  </si>
  <si>
    <t>p-value</t>
  </si>
  <si>
    <t>F критич</t>
  </si>
  <si>
    <t>Ошибка модели</t>
  </si>
  <si>
    <t>Степени свободы</t>
  </si>
  <si>
    <t>Всего</t>
  </si>
  <si>
    <t>Метод №1</t>
  </si>
  <si>
    <t>Метод №2</t>
  </si>
  <si>
    <t>Метод №3</t>
  </si>
  <si>
    <t>SSE</t>
  </si>
  <si>
    <t>b</t>
  </si>
  <si>
    <t xml:space="preserve">Двухфакторный дисперсионный анализ в MS EXCEL </t>
  </si>
  <si>
    <t>Фактор А: Метод обработки</t>
  </si>
  <si>
    <t>Фактор В: Материал</t>
  </si>
  <si>
    <t>Графический анализ исходных данных</t>
  </si>
  <si>
    <t>Уровни Фактора А</t>
  </si>
  <si>
    <t>Уровни Фактора В</t>
  </si>
  <si>
    <t>Уровень №1 Фактора В</t>
  </si>
  <si>
    <t>Уровень №2 Фактора В</t>
  </si>
  <si>
    <t>Кол-во уровней Фактора В</t>
  </si>
  <si>
    <t>Среднее по всем уровням Фактора В</t>
  </si>
  <si>
    <t>Среднее по всем уровням Фактора А</t>
  </si>
  <si>
    <t>Кол-во повторений</t>
  </si>
  <si>
    <t>m</t>
  </si>
  <si>
    <t>Для прямого вычисления SST</t>
  </si>
  <si>
    <t>SST</t>
  </si>
  <si>
    <t>Кв. отклон Среднего от общ.ср.</t>
  </si>
  <si>
    <t>Для вычисления SSвзаим</t>
  </si>
  <si>
    <t>Среднее значение повторений</t>
  </si>
  <si>
    <t>SSsвзаим</t>
  </si>
  <si>
    <t>Для вычисления SSE</t>
  </si>
  <si>
    <t>Уровень Фактора А</t>
  </si>
  <si>
    <t>Уровень Фактора В</t>
  </si>
  <si>
    <t>Вывод о Факторе А</t>
  </si>
  <si>
    <t>Вывод о Факторе В</t>
  </si>
  <si>
    <t>Вывод о взаимозависимости Факторов</t>
  </si>
  <si>
    <t>Взаимодействие Факторов</t>
  </si>
  <si>
    <t>a</t>
  </si>
  <si>
    <t>Квадрат отклонений Среднего от общ.ср.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</si>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</sst>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00000"/>
    <numFmt numFmtId="166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2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14"/>
      <color theme="2" tint="-0.749992370372631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>
      <alignment horizontal="left"/>
    </xf>
  </cellStyleXfs>
  <cellXfs count="52">
    <xf numFmtId="0" fontId="0" fillId="0" borderId="0" xfId="0"/>
    <xf numFmtId="0" fontId="3" fillId="4" borderId="0" xfId="1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2" fillId="2" borderId="0" xfId="2" applyFill="1" applyAlignment="1" applyProtection="1"/>
    <xf numFmtId="0" fontId="6" fillId="5" borderId="0" xfId="3" applyFont="1" applyFill="1" applyAlignment="1" applyProtection="1">
      <alignment vertical="center"/>
    </xf>
    <xf numFmtId="0" fontId="1" fillId="0" borderId="0" xfId="1"/>
    <xf numFmtId="0" fontId="9" fillId="0" borderId="0" xfId="7"/>
    <xf numFmtId="0" fontId="13" fillId="6" borderId="0" xfId="7" applyFont="1" applyFill="1" applyAlignment="1">
      <alignment vertical="center" wrapText="1"/>
    </xf>
    <xf numFmtId="0" fontId="16" fillId="0" borderId="0" xfId="1" applyFont="1"/>
    <xf numFmtId="0" fontId="1" fillId="0" borderId="1" xfId="1" applyBorder="1"/>
    <xf numFmtId="0" fontId="1" fillId="0" borderId="0" xfId="1" applyBorder="1"/>
    <xf numFmtId="0" fontId="1" fillId="3" borderId="1" xfId="1" applyFill="1" applyBorder="1"/>
    <xf numFmtId="0" fontId="11" fillId="7" borderId="1" xfId="1" applyFont="1" applyFill="1" applyBorder="1" applyAlignment="1">
      <alignment horizontal="centerContinuous"/>
    </xf>
    <xf numFmtId="0" fontId="15" fillId="7" borderId="0" xfId="1" applyFont="1" applyFill="1" applyAlignment="1">
      <alignment horizontal="center"/>
    </xf>
    <xf numFmtId="2" fontId="16" fillId="0" borderId="0" xfId="1" applyNumberFormat="1" applyFont="1"/>
    <xf numFmtId="0" fontId="1" fillId="4" borderId="0" xfId="1" applyFill="1" applyBorder="1" applyAlignment="1">
      <alignment wrapText="1"/>
    </xf>
    <xf numFmtId="0" fontId="1" fillId="0" borderId="1" xfId="1" applyBorder="1" applyAlignment="1">
      <alignment wrapText="1"/>
    </xf>
    <xf numFmtId="0" fontId="1" fillId="4" borderId="0" xfId="1" applyFill="1"/>
    <xf numFmtId="0" fontId="1" fillId="4" borderId="0" xfId="1" applyFill="1" applyBorder="1"/>
    <xf numFmtId="0" fontId="11" fillId="0" borderId="1" xfId="1" applyFont="1" applyBorder="1"/>
    <xf numFmtId="0" fontId="11" fillId="0" borderId="1" xfId="1" applyFont="1" applyBorder="1" applyAlignment="1">
      <alignment wrapText="1"/>
    </xf>
    <xf numFmtId="165" fontId="1" fillId="0" borderId="1" xfId="1" applyNumberFormat="1" applyBorder="1"/>
    <xf numFmtId="0" fontId="1" fillId="8" borderId="1" xfId="1" applyFill="1" applyBorder="1"/>
    <xf numFmtId="0" fontId="14" fillId="4" borderId="3" xfId="1" applyFont="1" applyFill="1" applyBorder="1" applyAlignment="1">
      <alignment wrapText="1"/>
    </xf>
    <xf numFmtId="0" fontId="11" fillId="0" borderId="0" xfId="1" applyFont="1"/>
    <xf numFmtId="0" fontId="16" fillId="0" borderId="0" xfId="1" applyFont="1" applyBorder="1"/>
    <xf numFmtId="0" fontId="12" fillId="4" borderId="2" xfId="1" applyFont="1" applyFill="1" applyBorder="1" applyAlignment="1">
      <alignment horizontal="center"/>
    </xf>
    <xf numFmtId="0" fontId="1" fillId="0" borderId="3" xfId="1" applyBorder="1"/>
    <xf numFmtId="166" fontId="1" fillId="3" borderId="2" xfId="1" applyNumberFormat="1" applyFill="1" applyBorder="1" applyAlignment="1">
      <alignment horizontal="center"/>
    </xf>
    <xf numFmtId="166" fontId="1" fillId="3" borderId="0" xfId="1" applyNumberFormat="1" applyFill="1" applyBorder="1" applyAlignment="1">
      <alignment horizontal="center"/>
    </xf>
    <xf numFmtId="166" fontId="1" fillId="3" borderId="3" xfId="1" applyNumberFormat="1" applyFill="1" applyBorder="1" applyAlignment="1">
      <alignment horizontal="center"/>
    </xf>
    <xf numFmtId="166" fontId="1" fillId="0" borderId="1" xfId="1" applyNumberFormat="1" applyBorder="1"/>
    <xf numFmtId="0" fontId="1" fillId="4" borderId="1" xfId="1" applyFill="1" applyBorder="1"/>
    <xf numFmtId="0" fontId="11" fillId="7" borderId="1" xfId="1" applyFont="1" applyFill="1" applyBorder="1"/>
    <xf numFmtId="0" fontId="17" fillId="4" borderId="0" xfId="1" applyFont="1" applyFill="1" applyBorder="1" applyAlignment="1">
      <alignment wrapText="1"/>
    </xf>
    <xf numFmtId="2" fontId="1" fillId="0" borderId="1" xfId="1" applyNumberFormat="1" applyBorder="1"/>
    <xf numFmtId="2" fontId="1" fillId="0" borderId="0" xfId="1" applyNumberFormat="1"/>
    <xf numFmtId="0" fontId="1" fillId="0" borderId="0" xfId="1" applyFont="1"/>
    <xf numFmtId="166" fontId="1" fillId="0" borderId="0" xfId="1" applyNumberFormat="1"/>
    <xf numFmtId="2" fontId="16" fillId="0" borderId="3" xfId="1" applyNumberFormat="1" applyFont="1" applyBorder="1"/>
    <xf numFmtId="2" fontId="11" fillId="0" borderId="1" xfId="1" applyNumberFormat="1" applyFont="1" applyBorder="1"/>
    <xf numFmtId="2" fontId="1" fillId="0" borderId="4" xfId="1" applyNumberFormat="1" applyBorder="1"/>
    <xf numFmtId="0" fontId="18" fillId="4" borderId="1" xfId="1" applyFont="1" applyFill="1" applyBorder="1" applyAlignment="1">
      <alignment horizontal="center"/>
    </xf>
    <xf numFmtId="0" fontId="14" fillId="4" borderId="5" xfId="1" applyFont="1" applyFill="1" applyBorder="1" applyAlignment="1">
      <alignment wrapText="1"/>
    </xf>
    <xf numFmtId="0" fontId="1" fillId="7" borderId="1" xfId="1" applyFill="1" applyBorder="1"/>
    <xf numFmtId="0" fontId="18" fillId="7" borderId="1" xfId="1" applyFont="1" applyFill="1" applyBorder="1" applyAlignment="1">
      <alignment horizontal="center" vertical="center"/>
    </xf>
    <xf numFmtId="166" fontId="1" fillId="7" borderId="1" xfId="1" applyNumberFormat="1" applyFill="1" applyBorder="1"/>
    <xf numFmtId="0" fontId="14" fillId="4" borderId="5" xfId="1" applyFont="1" applyFill="1" applyBorder="1" applyAlignment="1">
      <alignment horizontal="right" wrapText="1"/>
    </xf>
    <xf numFmtId="166" fontId="1" fillId="4" borderId="1" xfId="1" applyNumberFormat="1" applyFill="1" applyBorder="1"/>
    <xf numFmtId="0" fontId="6" fillId="5" borderId="0" xfId="2" applyFont="1" applyFill="1" applyAlignment="1" applyProtection="1">
      <alignment horizontal="center" vertical="center"/>
    </xf>
    <xf numFmtId="0" fontId="2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3307086614173"/>
          <c:y val="0.22771257366414105"/>
          <c:w val="0.82596981627296573"/>
          <c:h val="0.52954423149936447"/>
        </c:manualLayout>
      </c:layout>
      <c:lineChart>
        <c:grouping val="standard"/>
        <c:varyColors val="0"/>
        <c:ser>
          <c:idx val="0"/>
          <c:order val="0"/>
          <c:tx>
            <c:strRef>
              <c:f>Модель!$R$10</c:f>
              <c:strCache>
                <c:ptCount val="1"/>
                <c:pt idx="0">
                  <c:v>Уровень №1 Фактора В</c:v>
                </c:pt>
              </c:strCache>
            </c:strRef>
          </c:tx>
          <c:marker>
            <c:symbol val="circle"/>
            <c:size val="5"/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Модель!$G$11:$G$13</c:f>
              <c:numCache>
                <c:formatCode>0.0</c:formatCode>
                <c:ptCount val="3"/>
                <c:pt idx="0">
                  <c:v>55.9</c:v>
                </c:pt>
                <c:pt idx="1">
                  <c:v>75.5</c:v>
                </c:pt>
                <c:pt idx="2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B0-4CF4-A098-F067B82D9CBE}"/>
            </c:ext>
          </c:extLst>
        </c:ser>
        <c:ser>
          <c:idx val="1"/>
          <c:order val="1"/>
          <c:tx>
            <c:strRef>
              <c:f>Модель!$R$11</c:f>
              <c:strCache>
                <c:ptCount val="1"/>
                <c:pt idx="0">
                  <c:v>Уровень №2 Фактора В</c:v>
                </c:pt>
              </c:strCache>
            </c:strRef>
          </c:tx>
          <c:marker>
            <c:symbol val="circle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Модель!$H$11:$H$13</c:f>
              <c:numCache>
                <c:formatCode>0.0</c:formatCode>
                <c:ptCount val="3"/>
                <c:pt idx="0">
                  <c:v>55.699999999999996</c:v>
                </c:pt>
                <c:pt idx="1">
                  <c:v>78.900000000000006</c:v>
                </c:pt>
                <c:pt idx="2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0-4CF4-A098-F067B82D9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04352"/>
        <c:axId val="132406272"/>
      </c:lineChart>
      <c:catAx>
        <c:axId val="13240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Уровни Фактора А</a:t>
                </a:r>
              </a:p>
            </c:rich>
          </c:tx>
          <c:layout>
            <c:manualLayout>
              <c:xMode val="edge"/>
              <c:yMode val="edge"/>
              <c:x val="0.75568175853018371"/>
              <c:y val="0.82722232454540678"/>
            </c:manualLayout>
          </c:layout>
          <c:overlay val="0"/>
        </c:title>
        <c:majorTickMark val="out"/>
        <c:minorTickMark val="none"/>
        <c:tickLblPos val="nextTo"/>
        <c:crossAx val="132406272"/>
        <c:crosses val="autoZero"/>
        <c:auto val="1"/>
        <c:lblAlgn val="ctr"/>
        <c:lblOffset val="100"/>
        <c:noMultiLvlLbl val="0"/>
      </c:catAx>
      <c:valAx>
        <c:axId val="1324062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ru-RU"/>
                  <a:t>Среднее</a:t>
                </a:r>
                <a:r>
                  <a:rPr lang="ru-RU" baseline="0"/>
                  <a:t> значение переменной </a:t>
                </a:r>
                <a:r>
                  <a:rPr lang="en-US" baseline="0"/>
                  <a:t>Y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3888888888888888E-2"/>
              <c:y val="2.6471638961796468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24043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3307086614173"/>
          <c:y val="0.2193268294293402"/>
          <c:w val="0.82596981627296573"/>
          <c:h val="0.53792997573416534"/>
        </c:manualLayout>
      </c:layout>
      <c:lineChart>
        <c:grouping val="standard"/>
        <c:varyColors val="0"/>
        <c:ser>
          <c:idx val="0"/>
          <c:order val="0"/>
          <c:tx>
            <c:strRef>
              <c:f>'картинка независ'!$M$6</c:f>
              <c:strCache>
                <c:ptCount val="1"/>
                <c:pt idx="0">
                  <c:v>Уровень №1 Фактора В</c:v>
                </c:pt>
              </c:strCache>
            </c:strRef>
          </c:tx>
          <c:marker>
            <c:symbol val="circle"/>
            <c:size val="5"/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'картинка независ'!$B$7:$B$9</c:f>
              <c:numCache>
                <c:formatCode>0.0</c:formatCode>
                <c:ptCount val="3"/>
                <c:pt idx="0">
                  <c:v>55.9</c:v>
                </c:pt>
                <c:pt idx="1">
                  <c:v>75.5</c:v>
                </c:pt>
                <c:pt idx="2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3-42E7-BF02-C9FABCF3B102}"/>
            </c:ext>
          </c:extLst>
        </c:ser>
        <c:ser>
          <c:idx val="1"/>
          <c:order val="1"/>
          <c:tx>
            <c:strRef>
              <c:f>'картинка независ'!$M$7</c:f>
              <c:strCache>
                <c:ptCount val="1"/>
                <c:pt idx="0">
                  <c:v>Уровень №2 Фактора В</c:v>
                </c:pt>
              </c:strCache>
            </c:strRef>
          </c:tx>
          <c:marker>
            <c:symbol val="circle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'картинка независ'!$C$7:$C$9</c:f>
              <c:numCache>
                <c:formatCode>0.0</c:formatCode>
                <c:ptCount val="3"/>
                <c:pt idx="0">
                  <c:v>65.7</c:v>
                </c:pt>
                <c:pt idx="1">
                  <c:v>86.1</c:v>
                </c:pt>
                <c:pt idx="2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3-42E7-BF02-C9FABCF3B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46432"/>
        <c:axId val="133348352"/>
      </c:lineChart>
      <c:catAx>
        <c:axId val="1333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Уровни Фактора А</a:t>
                </a:r>
              </a:p>
            </c:rich>
          </c:tx>
          <c:layout>
            <c:manualLayout>
              <c:xMode val="edge"/>
              <c:yMode val="edge"/>
              <c:x val="0.75568175853018371"/>
              <c:y val="0.82722232454540678"/>
            </c:manualLayout>
          </c:layout>
          <c:overlay val="0"/>
        </c:title>
        <c:majorTickMark val="out"/>
        <c:minorTickMark val="none"/>
        <c:tickLblPos val="nextTo"/>
        <c:crossAx val="133348352"/>
        <c:crosses val="autoZero"/>
        <c:auto val="1"/>
        <c:lblAlgn val="ctr"/>
        <c:lblOffset val="100"/>
        <c:noMultiLvlLbl val="0"/>
      </c:catAx>
      <c:valAx>
        <c:axId val="1333483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ru-RU"/>
                  <a:t>Среднее</a:t>
                </a:r>
                <a:r>
                  <a:rPr lang="ru-RU" baseline="0"/>
                  <a:t> значение переменной </a:t>
                </a:r>
                <a:r>
                  <a:rPr lang="en-US" baseline="0"/>
                  <a:t>Y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8790914003396636E-2"/>
              <c:y val="3.2772374041480253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3464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3307086614173"/>
          <c:y val="0.2193268294293402"/>
          <c:w val="0.82596981627296573"/>
          <c:h val="0.53792997573416534"/>
        </c:manualLayout>
      </c:layout>
      <c:lineChart>
        <c:grouping val="standard"/>
        <c:varyColors val="0"/>
        <c:ser>
          <c:idx val="0"/>
          <c:order val="0"/>
          <c:tx>
            <c:strRef>
              <c:f>'картинка завис'!$M$6</c:f>
              <c:strCache>
                <c:ptCount val="1"/>
                <c:pt idx="0">
                  <c:v>Уровень №1 Фактора В</c:v>
                </c:pt>
              </c:strCache>
            </c:strRef>
          </c:tx>
          <c:marker>
            <c:symbol val="circle"/>
            <c:size val="5"/>
          </c:marker>
          <c:dLbls>
            <c:dLbl>
              <c:idx val="1"/>
              <c:layout>
                <c:manualLayout>
                  <c:x val="-3.7628724718233753E-2"/>
                  <c:y val="-6.7437805568421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3D-4A37-9DBB-28243D7509F8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'картинка завис'!$B$7:$B$9</c:f>
              <c:numCache>
                <c:formatCode>0.0</c:formatCode>
                <c:ptCount val="3"/>
                <c:pt idx="0">
                  <c:v>55.9</c:v>
                </c:pt>
                <c:pt idx="1">
                  <c:v>75.5</c:v>
                </c:pt>
                <c:pt idx="2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3D-4A37-9DBB-28243D7509F8}"/>
            </c:ext>
          </c:extLst>
        </c:ser>
        <c:ser>
          <c:idx val="1"/>
          <c:order val="1"/>
          <c:tx>
            <c:strRef>
              <c:f>'картинка завис'!$M$7</c:f>
              <c:strCache>
                <c:ptCount val="1"/>
                <c:pt idx="0">
                  <c:v>Уровень №2 Фактора В</c:v>
                </c:pt>
              </c:strCache>
            </c:strRef>
          </c:tx>
          <c:marker>
            <c:symbol val="circle"/>
            <c:size val="5"/>
          </c:marker>
          <c:dLbls>
            <c:dLbl>
              <c:idx val="1"/>
              <c:layout>
                <c:manualLayout>
                  <c:x val="-5.2334607071174925E-2"/>
                  <c:y val="8.8352838248160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3D-4A37-9DBB-28243D7509F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'картинка завис'!$C$7:$C$9</c:f>
              <c:numCache>
                <c:formatCode>0.0</c:formatCode>
                <c:ptCount val="3"/>
                <c:pt idx="0">
                  <c:v>80</c:v>
                </c:pt>
                <c:pt idx="1">
                  <c:v>51.3</c:v>
                </c:pt>
                <c:pt idx="2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3D-4A37-9DBB-28243D750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41632"/>
        <c:axId val="133143552"/>
      </c:lineChart>
      <c:catAx>
        <c:axId val="13314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Уровни Фактора А</a:t>
                </a:r>
              </a:p>
            </c:rich>
          </c:tx>
          <c:layout>
            <c:manualLayout>
              <c:xMode val="edge"/>
              <c:yMode val="edge"/>
              <c:x val="0.75568175853018371"/>
              <c:y val="0.82722232454540678"/>
            </c:manualLayout>
          </c:layout>
          <c:overlay val="0"/>
        </c:title>
        <c:majorTickMark val="out"/>
        <c:minorTickMark val="none"/>
        <c:tickLblPos val="nextTo"/>
        <c:crossAx val="133143552"/>
        <c:crosses val="autoZero"/>
        <c:auto val="1"/>
        <c:lblAlgn val="ctr"/>
        <c:lblOffset val="100"/>
        <c:noMultiLvlLbl val="0"/>
      </c:catAx>
      <c:valAx>
        <c:axId val="1331435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ru-RU"/>
                  <a:t>Среднее</a:t>
                </a:r>
                <a:r>
                  <a:rPr lang="ru-RU" baseline="0"/>
                  <a:t> значение переменной </a:t>
                </a:r>
                <a:r>
                  <a:rPr lang="en-US" baseline="0"/>
                  <a:t>Y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3888888888888888E-2"/>
              <c:y val="2.6471638961796468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141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17</xdr:col>
      <xdr:colOff>0</xdr:colOff>
      <xdr:row>21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12</xdr:col>
      <xdr:colOff>0</xdr:colOff>
      <xdr:row>17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12</xdr:col>
      <xdr:colOff>0</xdr:colOff>
      <xdr:row>17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s://excel2.ru/articles/dvuhfaktornyy-dispersionnyy-analiz-s-povtoreniyami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workbookViewId="0">
      <selection activeCell="Q2" sqref="Q2"/>
    </sheetView>
  </sheetViews>
  <sheetFormatPr defaultRowHeight="12.75" x14ac:dyDescent="0.2"/>
  <cols>
    <col min="1" max="1" width="17.140625" style="6" customWidth="1"/>
    <col min="2" max="2" width="11.5703125" style="6" customWidth="1"/>
    <col min="3" max="3" width="9.28515625" style="6" bestFit="1" customWidth="1"/>
    <col min="4" max="4" width="14.85546875" style="6" customWidth="1"/>
    <col min="5" max="5" width="7.140625" style="6" customWidth="1"/>
    <col min="6" max="6" width="18.7109375" style="6" customWidth="1"/>
    <col min="7" max="8" width="9.140625" style="6"/>
    <col min="9" max="9" width="11.5703125" style="6" bestFit="1" customWidth="1"/>
    <col min="10" max="10" width="13.42578125" style="6" customWidth="1"/>
    <col min="11" max="11" width="9.140625" style="6"/>
    <col min="12" max="12" width="10.5703125" style="6" bestFit="1" customWidth="1"/>
    <col min="13" max="15" width="9.140625" style="6"/>
    <col min="16" max="16" width="9.5703125" style="6" bestFit="1" customWidth="1"/>
    <col min="17" max="17" width="7.5703125" style="6" bestFit="1" customWidth="1"/>
    <col min="18" max="16384" width="9.140625" style="6"/>
  </cols>
  <sheetData>
    <row r="1" spans="1:18" ht="26.25" x14ac:dyDescent="0.2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ht="15.75" x14ac:dyDescent="0.25">
      <c r="A2" s="4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51" t="s">
        <v>63</v>
      </c>
    </row>
    <row r="3" spans="1:18" ht="18.75" x14ac:dyDescent="0.2">
      <c r="A3" s="2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5.75" x14ac:dyDescent="0.25">
      <c r="A4" s="1" t="s">
        <v>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6" spans="1:18" x14ac:dyDescent="0.2">
      <c r="B6" s="13" t="s">
        <v>37</v>
      </c>
      <c r="C6" s="13"/>
    </row>
    <row r="7" spans="1:18" ht="36" x14ac:dyDescent="0.2">
      <c r="A7" s="24" t="s">
        <v>36</v>
      </c>
      <c r="B7" s="14" t="s">
        <v>10</v>
      </c>
      <c r="C7" s="14" t="s">
        <v>11</v>
      </c>
      <c r="D7" s="35" t="s">
        <v>45</v>
      </c>
      <c r="F7" s="38" t="s">
        <v>38</v>
      </c>
    </row>
    <row r="8" spans="1:18" x14ac:dyDescent="0.2">
      <c r="A8" s="27" t="s">
        <v>30</v>
      </c>
      <c r="B8" s="29">
        <v>58.2</v>
      </c>
      <c r="C8" s="29">
        <v>55.7</v>
      </c>
      <c r="D8" s="15">
        <f>AVERAGE($B$8:$C$10)</f>
        <v>55.800000000000004</v>
      </c>
      <c r="F8" s="25" t="s">
        <v>52</v>
      </c>
    </row>
    <row r="9" spans="1:18" x14ac:dyDescent="0.2">
      <c r="A9" s="11"/>
      <c r="B9" s="30">
        <v>53.7</v>
      </c>
      <c r="C9" s="30">
        <v>52.5</v>
      </c>
      <c r="D9" s="15"/>
      <c r="G9" s="20" t="s">
        <v>40</v>
      </c>
      <c r="H9" s="10"/>
    </row>
    <row r="10" spans="1:18" x14ac:dyDescent="0.2">
      <c r="A10" s="28"/>
      <c r="B10" s="31">
        <v>55.8</v>
      </c>
      <c r="C10" s="31">
        <v>58.9</v>
      </c>
      <c r="D10" s="40"/>
      <c r="F10" s="20" t="s">
        <v>39</v>
      </c>
      <c r="G10" s="34" t="str">
        <f>B7</f>
        <v>№1</v>
      </c>
      <c r="H10" s="34" t="str">
        <f>C7</f>
        <v>№2</v>
      </c>
      <c r="R10" s="6" t="s">
        <v>41</v>
      </c>
    </row>
    <row r="11" spans="1:18" x14ac:dyDescent="0.2">
      <c r="A11" s="27" t="s">
        <v>31</v>
      </c>
      <c r="B11" s="29">
        <v>73</v>
      </c>
      <c r="C11" s="29">
        <v>76.2</v>
      </c>
      <c r="D11" s="15">
        <f>AVERAGE($B$11:$C$13)</f>
        <v>77.2</v>
      </c>
      <c r="F11" s="33" t="str">
        <f>A8</f>
        <v>Метод №1</v>
      </c>
      <c r="G11" s="32">
        <f>AVERAGE(B8:B10)</f>
        <v>55.9</v>
      </c>
      <c r="H11" s="32">
        <f>AVERAGE(C8:C10)</f>
        <v>55.699999999999996</v>
      </c>
      <c r="R11" s="6" t="s">
        <v>42</v>
      </c>
    </row>
    <row r="12" spans="1:18" x14ac:dyDescent="0.2">
      <c r="A12" s="11"/>
      <c r="B12" s="30">
        <v>78.099999999999994</v>
      </c>
      <c r="C12" s="30">
        <v>78.400000000000006</v>
      </c>
      <c r="D12" s="15"/>
      <c r="F12" s="33" t="str">
        <f>A11</f>
        <v>Метод №2</v>
      </c>
      <c r="G12" s="32">
        <f>AVERAGE(B11:B13)</f>
        <v>75.5</v>
      </c>
      <c r="H12" s="32">
        <f>AVERAGE(C11:C13)</f>
        <v>78.900000000000006</v>
      </c>
    </row>
    <row r="13" spans="1:18" x14ac:dyDescent="0.2">
      <c r="A13" s="28"/>
      <c r="B13" s="31">
        <v>75.400000000000006</v>
      </c>
      <c r="C13" s="31">
        <v>82.1</v>
      </c>
      <c r="D13" s="40"/>
      <c r="F13" s="33" t="str">
        <f>A14</f>
        <v>Метод №3</v>
      </c>
      <c r="G13" s="32">
        <f>AVERAGE(B14:B16)</f>
        <v>51</v>
      </c>
      <c r="H13" s="32">
        <f>AVERAGE(C14:C16)</f>
        <v>52</v>
      </c>
    </row>
    <row r="14" spans="1:18" x14ac:dyDescent="0.2">
      <c r="A14" s="27" t="s">
        <v>32</v>
      </c>
      <c r="B14" s="29">
        <v>52.4</v>
      </c>
      <c r="C14" s="29">
        <v>54</v>
      </c>
      <c r="D14" s="15">
        <f>AVERAGE($B$14:$C$16)</f>
        <v>51.5</v>
      </c>
    </row>
    <row r="15" spans="1:18" x14ac:dyDescent="0.2">
      <c r="A15" s="11"/>
      <c r="B15" s="30">
        <v>49.7</v>
      </c>
      <c r="C15" s="30">
        <v>52.1</v>
      </c>
      <c r="D15" s="15"/>
      <c r="F15" s="15"/>
    </row>
    <row r="16" spans="1:18" x14ac:dyDescent="0.2">
      <c r="A16" s="28"/>
      <c r="B16" s="31">
        <v>50.9</v>
      </c>
      <c r="C16" s="31">
        <v>49.9</v>
      </c>
      <c r="D16" s="40"/>
      <c r="F16" s="37"/>
    </row>
    <row r="17" spans="1:12" ht="24" x14ac:dyDescent="0.2">
      <c r="A17" s="35" t="s">
        <v>44</v>
      </c>
      <c r="B17" s="15">
        <f>AVERAGE(B8:B16)</f>
        <v>60.79999999999999</v>
      </c>
      <c r="C17" s="15">
        <f>AVERAGE(C8:C16)</f>
        <v>62.20000000000001</v>
      </c>
      <c r="F17" s="37"/>
    </row>
    <row r="18" spans="1:12" x14ac:dyDescent="0.2">
      <c r="A18" s="15"/>
      <c r="B18" s="15"/>
      <c r="C18" s="15"/>
      <c r="F18" s="37"/>
    </row>
    <row r="19" spans="1:12" x14ac:dyDescent="0.2">
      <c r="A19" s="16" t="s">
        <v>7</v>
      </c>
      <c r="B19" s="15">
        <f>AVERAGE(B17:C17)</f>
        <v>61.5</v>
      </c>
      <c r="C19" s="15">
        <f>AVERAGE(D8,D11,D14)</f>
        <v>61.5</v>
      </c>
      <c r="D19" s="15">
        <f>AVERAGE(B8:C16)</f>
        <v>61.500000000000014</v>
      </c>
      <c r="E19" s="15">
        <f>AVERAGE(G11:H13)</f>
        <v>61.5</v>
      </c>
      <c r="F19" s="15"/>
    </row>
    <row r="20" spans="1:12" x14ac:dyDescent="0.2">
      <c r="A20" s="11"/>
      <c r="B20" s="11"/>
      <c r="C20" s="11"/>
      <c r="D20" s="11"/>
      <c r="E20" s="11"/>
    </row>
    <row r="21" spans="1:12" ht="25.5" x14ac:dyDescent="0.2">
      <c r="A21" s="17" t="s">
        <v>9</v>
      </c>
      <c r="B21" s="10">
        <f>COUNTA(A8:A16)</f>
        <v>3</v>
      </c>
      <c r="C21" s="26" t="s">
        <v>61</v>
      </c>
      <c r="D21" s="11"/>
      <c r="E21" s="11"/>
      <c r="F21" s="39"/>
      <c r="G21" s="39"/>
      <c r="H21" s="39"/>
    </row>
    <row r="22" spans="1:12" ht="25.5" x14ac:dyDescent="0.2">
      <c r="A22" s="17" t="s">
        <v>43</v>
      </c>
      <c r="B22" s="10">
        <f>COUNT(B8:C8)</f>
        <v>2</v>
      </c>
      <c r="C22" s="9" t="s">
        <v>34</v>
      </c>
    </row>
    <row r="23" spans="1:12" x14ac:dyDescent="0.2">
      <c r="A23" s="17" t="s">
        <v>46</v>
      </c>
      <c r="B23" s="10">
        <f>COUNT(B8:B10)</f>
        <v>3</v>
      </c>
      <c r="C23" s="9" t="s">
        <v>47</v>
      </c>
    </row>
    <row r="25" spans="1:12" x14ac:dyDescent="0.2">
      <c r="A25" s="10" t="s">
        <v>6</v>
      </c>
    </row>
    <row r="26" spans="1:12" x14ac:dyDescent="0.2">
      <c r="A26" s="10" t="s">
        <v>5</v>
      </c>
      <c r="B26" s="12">
        <v>0.05</v>
      </c>
    </row>
    <row r="28" spans="1:12" x14ac:dyDescent="0.2">
      <c r="A28" s="18" t="s">
        <v>19</v>
      </c>
      <c r="B28" s="18"/>
      <c r="C28" s="19"/>
      <c r="D28" s="18"/>
      <c r="E28" s="18"/>
      <c r="F28" s="18"/>
    </row>
    <row r="29" spans="1:12" x14ac:dyDescent="0.2">
      <c r="K29" s="45" t="str">
        <f>A17</f>
        <v>Среднее по всем уровням Фактора В</v>
      </c>
      <c r="L29" s="45"/>
    </row>
    <row r="30" spans="1:12" ht="33.75" x14ac:dyDescent="0.2">
      <c r="A30" s="20" t="s">
        <v>15</v>
      </c>
      <c r="B30" s="20" t="s">
        <v>12</v>
      </c>
      <c r="C30" s="20" t="s">
        <v>13</v>
      </c>
      <c r="D30" s="20" t="s">
        <v>14</v>
      </c>
      <c r="E30" s="20" t="s">
        <v>16</v>
      </c>
      <c r="F30" s="20" t="s">
        <v>62</v>
      </c>
      <c r="J30" s="48" t="str">
        <f>D7</f>
        <v>Среднее по всем уровням Фактора А</v>
      </c>
      <c r="K30" s="47">
        <f>D36</f>
        <v>60.79999999999999</v>
      </c>
      <c r="L30" s="47">
        <f>D37</f>
        <v>62.20000000000001</v>
      </c>
    </row>
    <row r="31" spans="1:12" x14ac:dyDescent="0.2">
      <c r="A31" s="10" t="str">
        <f>A8</f>
        <v>Метод №1</v>
      </c>
      <c r="B31" s="10">
        <f>COUNT(B8:C10)</f>
        <v>6</v>
      </c>
      <c r="C31" s="32">
        <f>SUM(B8:C10)</f>
        <v>334.8</v>
      </c>
      <c r="D31" s="32">
        <f>AVERAGE(B8:C10)</f>
        <v>55.800000000000004</v>
      </c>
      <c r="E31" s="10">
        <f>_xlfn.VAR.S(B8:C10)</f>
        <v>6.1359999999999983</v>
      </c>
      <c r="F31" s="36">
        <f>(D31-$B$19)^2</f>
        <v>32.489999999999952</v>
      </c>
      <c r="J31" s="49">
        <f>D31</f>
        <v>55.800000000000004</v>
      </c>
    </row>
    <row r="32" spans="1:12" x14ac:dyDescent="0.2">
      <c r="A32" s="10" t="str">
        <f>A11</f>
        <v>Метод №2</v>
      </c>
      <c r="B32" s="10">
        <f>COUNT(B11:C13)</f>
        <v>6</v>
      </c>
      <c r="C32" s="32">
        <f>SUM(B11:C13)</f>
        <v>463.20000000000005</v>
      </c>
      <c r="D32" s="32">
        <f>AVERAGE(B11:C13)</f>
        <v>77.2</v>
      </c>
      <c r="E32" s="10">
        <f>_xlfn.VAR.S(B11:C13)</f>
        <v>9.6279999999999859</v>
      </c>
      <c r="F32" s="36">
        <f>(D32-$B$19)^2</f>
        <v>246.49000000000009</v>
      </c>
      <c r="J32" s="49">
        <f t="shared" ref="J32:J33" si="0">D32</f>
        <v>77.2</v>
      </c>
    </row>
    <row r="33" spans="1:17" x14ac:dyDescent="0.2">
      <c r="A33" s="10" t="str">
        <f>A14</f>
        <v>Метод №3</v>
      </c>
      <c r="B33" s="10">
        <f>COUNT(B14:C16)</f>
        <v>6</v>
      </c>
      <c r="C33" s="32">
        <f>SUM(B14:C16)</f>
        <v>309</v>
      </c>
      <c r="D33" s="32">
        <f>AVERAGE(B14:C16)</f>
        <v>51.5</v>
      </c>
      <c r="E33" s="10">
        <f>_xlfn.VAR.S(B14:C16)</f>
        <v>2.7159999999999984</v>
      </c>
      <c r="F33" s="36">
        <f t="shared" ref="F33" si="1">(D33-$B$19)^2</f>
        <v>100</v>
      </c>
      <c r="J33" s="49">
        <f t="shared" si="0"/>
        <v>51.5</v>
      </c>
    </row>
    <row r="35" spans="1:17" x14ac:dyDescent="0.2">
      <c r="A35" s="20" t="s">
        <v>17</v>
      </c>
      <c r="B35" s="20" t="s">
        <v>12</v>
      </c>
      <c r="C35" s="20" t="s">
        <v>13</v>
      </c>
      <c r="D35" s="20" t="s">
        <v>14</v>
      </c>
      <c r="E35" s="20" t="s">
        <v>16</v>
      </c>
      <c r="F35" s="20" t="s">
        <v>50</v>
      </c>
    </row>
    <row r="36" spans="1:17" x14ac:dyDescent="0.2">
      <c r="A36" s="10" t="str">
        <f>B7</f>
        <v>№1</v>
      </c>
      <c r="B36" s="10">
        <f>COUNT(B8:B16)</f>
        <v>9</v>
      </c>
      <c r="C36" s="32">
        <f>SUM(B8:B16)</f>
        <v>547.19999999999993</v>
      </c>
      <c r="D36" s="32">
        <f>AVERAGE(B8:B16)</f>
        <v>60.79999999999999</v>
      </c>
      <c r="E36" s="10">
        <f>_xlfn.VAR.S(B8:B16)</f>
        <v>129.40500000000156</v>
      </c>
      <c r="F36" s="36">
        <f>(D36-$B$19)^2</f>
        <v>0.49000000000001392</v>
      </c>
      <c r="G36" s="37"/>
    </row>
    <row r="37" spans="1:17" x14ac:dyDescent="0.2">
      <c r="A37" s="10" t="str">
        <f>C7</f>
        <v>№2</v>
      </c>
      <c r="B37" s="10">
        <f>COUNT(C8:C16)</f>
        <v>9</v>
      </c>
      <c r="C37" s="32">
        <f>SUM(C8:C16)</f>
        <v>559.80000000000007</v>
      </c>
      <c r="D37" s="32">
        <f>AVERAGE(C8:C16)</f>
        <v>62.20000000000001</v>
      </c>
      <c r="E37" s="10">
        <f>_xlfn.VAR.S(C8:C16)</f>
        <v>165.27749999999924</v>
      </c>
      <c r="F37" s="36">
        <f>(D37-$B$19)^2</f>
        <v>0.49000000000001392</v>
      </c>
      <c r="G37" s="37"/>
    </row>
    <row r="38" spans="1:17" x14ac:dyDescent="0.2">
      <c r="M38" s="25" t="s">
        <v>54</v>
      </c>
    </row>
    <row r="39" spans="1:17" x14ac:dyDescent="0.2">
      <c r="A39" s="18" t="s">
        <v>18</v>
      </c>
      <c r="B39" s="18"/>
      <c r="C39" s="18"/>
      <c r="D39" s="18"/>
      <c r="E39" s="18"/>
      <c r="F39" s="18"/>
      <c r="G39" s="18"/>
      <c r="M39" s="45" t="s">
        <v>56</v>
      </c>
      <c r="N39" s="45"/>
    </row>
    <row r="40" spans="1:17" ht="22.5" x14ac:dyDescent="0.2">
      <c r="C40" s="6" t="s">
        <v>28</v>
      </c>
      <c r="I40" s="25" t="s">
        <v>51</v>
      </c>
      <c r="L40" s="44" t="s">
        <v>55</v>
      </c>
      <c r="M40" s="46">
        <v>1</v>
      </c>
      <c r="N40" s="46">
        <v>2</v>
      </c>
      <c r="P40" s="25" t="s">
        <v>48</v>
      </c>
    </row>
    <row r="41" spans="1:17" ht="25.5" x14ac:dyDescent="0.2">
      <c r="A41" s="21" t="s">
        <v>20</v>
      </c>
      <c r="B41" s="20" t="s">
        <v>21</v>
      </c>
      <c r="C41" s="20" t="s">
        <v>22</v>
      </c>
      <c r="D41" s="20" t="s">
        <v>23</v>
      </c>
      <c r="E41" s="20" t="s">
        <v>24</v>
      </c>
      <c r="F41" s="20" t="s">
        <v>25</v>
      </c>
      <c r="G41" s="20" t="s">
        <v>26</v>
      </c>
      <c r="I41" s="36">
        <f>(G11-$J31-K$30+$B$19)^2</f>
        <v>0.64000000000000679</v>
      </c>
      <c r="J41" s="36">
        <f>(H11-$J31-L$30+$B$19)^2</f>
        <v>0.64000000000002955</v>
      </c>
      <c r="L41" s="43">
        <v>1</v>
      </c>
      <c r="M41" s="42">
        <f>(B8-INDEX($G$11:$H$13,$L41,M$40))^2</f>
        <v>5.2900000000000196</v>
      </c>
      <c r="N41" s="36">
        <f>(C8-INDEX($G$11:$H$13,$L41,N$40))^2</f>
        <v>5.0487097934144756E-29</v>
      </c>
      <c r="P41" s="36">
        <f t="shared" ref="P41:P49" si="2">(B8-$E$19)^2</f>
        <v>10.889999999999981</v>
      </c>
      <c r="Q41" s="36">
        <f t="shared" ref="Q41:Q49" si="3">(C8-$E$19)^2</f>
        <v>33.639999999999965</v>
      </c>
    </row>
    <row r="42" spans="1:17" x14ac:dyDescent="0.2">
      <c r="A42" s="10" t="str">
        <f>A30</f>
        <v>Фактор А</v>
      </c>
      <c r="B42" s="36">
        <f>SUM(F31:F33)*B22*B23</f>
        <v>2273.88</v>
      </c>
      <c r="C42" s="10">
        <f>B21-1</f>
        <v>2</v>
      </c>
      <c r="D42" s="10">
        <f>B42/C42</f>
        <v>1136.94</v>
      </c>
      <c r="E42" s="10">
        <f>D42/$D$45</f>
        <v>185.62285714293458</v>
      </c>
      <c r="F42" s="10">
        <f>_xlfn.F.DIST.RT(E42,C42,$C$45)</f>
        <v>9.4237473549153949E-10</v>
      </c>
      <c r="G42" s="22">
        <f>_xlfn.F.INV.RT($B$26,C42,$C$45)</f>
        <v>3.8852938346523942</v>
      </c>
      <c r="I42" s="36">
        <f t="shared" ref="I42:J43" si="4">(G12-$J32-K$30+$B$19)^2</f>
        <v>0.99999999999998579</v>
      </c>
      <c r="J42" s="36">
        <f t="shared" si="4"/>
        <v>0.99999999999998579</v>
      </c>
      <c r="L42" s="43">
        <v>1</v>
      </c>
      <c r="M42" s="42">
        <f t="shared" ref="M42:N42" si="5">(B9-INDEX($G$11:$H$13,$L42,M$40))^2</f>
        <v>4.8399999999999812</v>
      </c>
      <c r="N42" s="36">
        <f t="shared" si="5"/>
        <v>10.239999999999974</v>
      </c>
      <c r="P42" s="36">
        <f t="shared" si="2"/>
        <v>60.839999999999954</v>
      </c>
      <c r="Q42" s="36">
        <f t="shared" si="3"/>
        <v>81</v>
      </c>
    </row>
    <row r="43" spans="1:17" x14ac:dyDescent="0.2">
      <c r="A43" s="10" t="str">
        <f>A35</f>
        <v>Фактор В</v>
      </c>
      <c r="B43" s="36">
        <f>SUM(F36:F37)*B21*B23</f>
        <v>8.8200000000002508</v>
      </c>
      <c r="C43" s="10">
        <f>B22-1</f>
        <v>1</v>
      </c>
      <c r="D43" s="10">
        <f t="shared" ref="D43:D45" si="6">B43/C43</f>
        <v>8.8200000000002508</v>
      </c>
      <c r="E43" s="10">
        <f t="shared" ref="E43:E44" si="7">D43/$D$45</f>
        <v>1.4400000000006417</v>
      </c>
      <c r="F43" s="10">
        <f t="shared" ref="F43:F44" si="8">_xlfn.F.DIST.RT(E43,C43,$C$45)</f>
        <v>0.25329473025349436</v>
      </c>
      <c r="G43" s="22">
        <f t="shared" ref="G43:G44" si="9">_xlfn.F.INV.RT($B$26,C43,$C$45)</f>
        <v>4.7472253467225149</v>
      </c>
      <c r="I43" s="36">
        <f t="shared" si="4"/>
        <v>4.0000000000003977E-2</v>
      </c>
      <c r="J43" s="36">
        <f t="shared" si="4"/>
        <v>4.0000000000003977E-2</v>
      </c>
      <c r="L43" s="43">
        <v>1</v>
      </c>
      <c r="M43" s="42">
        <f t="shared" ref="M43:N43" si="10">(B10-INDEX($G$11:$H$13,$L43,M$40))^2</f>
        <v>1.0000000000000285E-2</v>
      </c>
      <c r="N43" s="36">
        <f t="shared" si="10"/>
        <v>10.240000000000018</v>
      </c>
      <c r="P43" s="36">
        <f t="shared" si="2"/>
        <v>32.49000000000003</v>
      </c>
      <c r="Q43" s="36">
        <f t="shared" si="3"/>
        <v>6.7600000000000078</v>
      </c>
    </row>
    <row r="44" spans="1:17" ht="25.5" x14ac:dyDescent="0.2">
      <c r="A44" s="17" t="s">
        <v>60</v>
      </c>
      <c r="B44" s="36">
        <f>J45</f>
        <v>10.080000000000048</v>
      </c>
      <c r="C44" s="10">
        <f>C42*C43</f>
        <v>2</v>
      </c>
      <c r="D44" s="10">
        <f t="shared" si="6"/>
        <v>5.040000000000024</v>
      </c>
      <c r="E44" s="10">
        <f t="shared" si="7"/>
        <v>0.82285714285749012</v>
      </c>
      <c r="F44" s="10">
        <f t="shared" si="8"/>
        <v>0.46249797297030248</v>
      </c>
      <c r="G44" s="22">
        <f t="shared" si="9"/>
        <v>3.8852938346523942</v>
      </c>
      <c r="I44" s="37"/>
      <c r="J44" s="37"/>
      <c r="L44" s="43">
        <v>2</v>
      </c>
      <c r="M44" s="42">
        <f t="shared" ref="M44:N44" si="11">(B11-INDEX($G$11:$H$13,$L44,M$40))^2</f>
        <v>6.25</v>
      </c>
      <c r="N44" s="36">
        <f t="shared" si="11"/>
        <v>7.2900000000000151</v>
      </c>
      <c r="P44" s="36">
        <f t="shared" si="2"/>
        <v>132.25</v>
      </c>
      <c r="Q44" s="36">
        <f t="shared" si="3"/>
        <v>216.09000000000009</v>
      </c>
    </row>
    <row r="45" spans="1:17" x14ac:dyDescent="0.2">
      <c r="A45" s="10" t="s">
        <v>27</v>
      </c>
      <c r="B45" s="36">
        <f>B46-B42-B43-B44</f>
        <v>73.499999999969333</v>
      </c>
      <c r="C45" s="10">
        <f>B21*B22*(B23-1)</f>
        <v>12</v>
      </c>
      <c r="D45" s="10">
        <f t="shared" si="6"/>
        <v>6.1249999999974447</v>
      </c>
      <c r="I45" s="41" t="s">
        <v>53</v>
      </c>
      <c r="J45" s="41">
        <f>SUM(I41:J43)*B23</f>
        <v>10.080000000000048</v>
      </c>
      <c r="L45" s="43">
        <v>2</v>
      </c>
      <c r="M45" s="42">
        <f t="shared" ref="M45:N45" si="12">(B12-INDEX($G$11:$H$13,$L45,M$40))^2</f>
        <v>6.7599999999999705</v>
      </c>
      <c r="N45" s="36">
        <f t="shared" si="12"/>
        <v>0.25</v>
      </c>
      <c r="P45" s="36">
        <f t="shared" si="2"/>
        <v>275.55999999999983</v>
      </c>
      <c r="Q45" s="36">
        <f t="shared" si="3"/>
        <v>285.61000000000018</v>
      </c>
    </row>
    <row r="46" spans="1:17" x14ac:dyDescent="0.2">
      <c r="A46" s="20" t="s">
        <v>29</v>
      </c>
      <c r="B46" s="41">
        <f>_xlfn.VAR.S(B8:C16)*C46</f>
        <v>2366.2799999999697</v>
      </c>
      <c r="C46" s="20">
        <f>B21*B22*B23-1</f>
        <v>17</v>
      </c>
      <c r="L46" s="43">
        <v>2</v>
      </c>
      <c r="M46" s="42">
        <f t="shared" ref="M46:N46" si="13">(B13-INDEX($G$11:$H$13,$L46,M$40))^2</f>
        <v>9.999999999998864E-3</v>
      </c>
      <c r="N46" s="36">
        <f t="shared" si="13"/>
        <v>10.239999999999927</v>
      </c>
      <c r="P46" s="36">
        <f t="shared" si="2"/>
        <v>193.21000000000015</v>
      </c>
      <c r="Q46" s="36">
        <f t="shared" si="3"/>
        <v>424.35999999999979</v>
      </c>
    </row>
    <row r="47" spans="1:17" x14ac:dyDescent="0.2">
      <c r="C47" s="20">
        <f>SUM(C42:C45)</f>
        <v>17</v>
      </c>
      <c r="L47" s="43">
        <v>3</v>
      </c>
      <c r="M47" s="42">
        <f t="shared" ref="M47:N47" si="14">(B14-INDEX($G$11:$H$13,$L47,M$40))^2</f>
        <v>1.959999999999996</v>
      </c>
      <c r="N47" s="36">
        <f t="shared" si="14"/>
        <v>4</v>
      </c>
      <c r="P47" s="36">
        <f t="shared" si="2"/>
        <v>82.810000000000031</v>
      </c>
      <c r="Q47" s="36">
        <f t="shared" si="3"/>
        <v>56.25</v>
      </c>
    </row>
    <row r="48" spans="1:17" x14ac:dyDescent="0.2">
      <c r="L48" s="43">
        <v>3</v>
      </c>
      <c r="M48" s="42">
        <f t="shared" ref="M48:N48" si="15">(B15-INDEX($G$11:$H$13,$L48,M$40))^2</f>
        <v>1.6899999999999926</v>
      </c>
      <c r="N48" s="36">
        <f t="shared" si="15"/>
        <v>1.0000000000000285E-2</v>
      </c>
      <c r="P48" s="36">
        <f t="shared" si="2"/>
        <v>139.23999999999992</v>
      </c>
      <c r="Q48" s="36">
        <f t="shared" si="3"/>
        <v>88.359999999999971</v>
      </c>
    </row>
    <row r="49" spans="1:17" ht="38.25" x14ac:dyDescent="0.2">
      <c r="A49" s="21" t="s">
        <v>59</v>
      </c>
      <c r="B49" s="23" t="b">
        <f>$B$26&gt;F44</f>
        <v>0</v>
      </c>
      <c r="C49" s="9" t="str">
        <f>IF(B49,"Факторы А и В взаимодействуют между собой","Взаимодействие между факторами отсутствует или незначительно")</f>
        <v>Взаимодействие между факторами отсутствует или незначительно</v>
      </c>
      <c r="L49" s="43">
        <v>3</v>
      </c>
      <c r="M49" s="42">
        <f t="shared" ref="M49:N49" si="16">(B16-INDEX($G$11:$H$13,$L49,M$40))^2</f>
        <v>1.0000000000000285E-2</v>
      </c>
      <c r="N49" s="36">
        <f t="shared" si="16"/>
        <v>4.4100000000000064</v>
      </c>
      <c r="P49" s="36">
        <f t="shared" si="2"/>
        <v>112.36000000000003</v>
      </c>
      <c r="Q49" s="36">
        <f t="shared" si="3"/>
        <v>134.56000000000003</v>
      </c>
    </row>
    <row r="50" spans="1:17" ht="25.5" x14ac:dyDescent="0.2">
      <c r="A50" s="21" t="s">
        <v>57</v>
      </c>
      <c r="B50" s="23" t="b">
        <f>$B$26&gt;F42</f>
        <v>1</v>
      </c>
      <c r="C50" s="9" t="str">
        <f>IF(NOT(B49),IF(B50,"Нулевая гипотеза об отсутствии влияния уровней Фактора А отклонена. Различие средних значений выборок не может быть объяснено лишь случайностью","Нет оснований для отклонения нулевой гипотезы (уровни фактора А не влияют на зависимую переменную)"),"Значительное взаимодействие факторов. По отдельности исследовать влияние факторов на зависимую переменную некорректно")</f>
        <v>Нулевая гипотеза об отсутствии влияния уровней Фактора А отклонена. Различие средних значений выборок не может быть объяснено лишь случайностью</v>
      </c>
    </row>
    <row r="51" spans="1:17" ht="25.5" x14ac:dyDescent="0.2">
      <c r="A51" s="21" t="s">
        <v>58</v>
      </c>
      <c r="B51" s="23" t="b">
        <f>$B$26&gt;F43</f>
        <v>0</v>
      </c>
      <c r="C51" s="9" t="str">
        <f>IF(NOT(B49),IF(B51,"Нулевая гипотеза об отсутствии влияния уровней Фактора В отклонена. Различие средних значений выборок не может быть объяснено лишь случайностью","Нет оснований для отклонения нулевой гипотезы (уровни фактора В не влияют на зависимую переменную)"),"Значительное взаимодействие факторов. По отдельности исследовать влияние факторов на зависимую переменную некорректно")</f>
        <v>Нет оснований для отклонения нулевой гипотезы (уровни фактора В не влияют на зависимую переменную)</v>
      </c>
      <c r="M51" s="20" t="s">
        <v>33</v>
      </c>
      <c r="N51" s="41">
        <f>SUM(M41:N49)</f>
        <v>73.499999999999915</v>
      </c>
      <c r="P51" s="20" t="s">
        <v>49</v>
      </c>
      <c r="Q51" s="41">
        <f>SUM(P41:Q49)</f>
        <v>2366.2799999999997</v>
      </c>
    </row>
  </sheetData>
  <conditionalFormatting sqref="B50:B51">
    <cfRule type="cellIs" dxfId="1" priority="2" operator="equal">
      <formula>TRUE</formula>
    </cfRule>
  </conditionalFormatting>
  <conditionalFormatting sqref="B49">
    <cfRule type="cellIs" dxfId="0" priority="1" operator="equal">
      <formula>TRUE</formula>
    </cfRule>
  </conditionalFormatting>
  <hyperlinks>
    <hyperlink ref="A1:C1" r:id="rId1" display="Файл скачан с сайта excel2.ru &gt;&gt;&gt;"/>
    <hyperlink ref="A2" r:id="rId2"/>
    <hyperlink ref="Q2" r:id="rId3" display="Задать вопрос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workbookViewId="0">
      <selection activeCell="R20" sqref="R20"/>
    </sheetView>
  </sheetViews>
  <sheetFormatPr defaultRowHeight="12.75" x14ac:dyDescent="0.2"/>
  <cols>
    <col min="1" max="1" width="18.7109375" style="6" customWidth="1"/>
    <col min="2" max="3" width="9.140625" style="6"/>
    <col min="4" max="4" width="11.5703125" style="6" bestFit="1" customWidth="1"/>
    <col min="5" max="5" width="13.42578125" style="6" customWidth="1"/>
    <col min="6" max="6" width="9.140625" style="6"/>
    <col min="7" max="7" width="10.5703125" style="6" bestFit="1" customWidth="1"/>
    <col min="8" max="10" width="9.140625" style="6"/>
    <col min="11" max="11" width="9.5703125" style="6" bestFit="1" customWidth="1"/>
    <col min="12" max="12" width="7.5703125" style="6" bestFit="1" customWidth="1"/>
    <col min="13" max="16384" width="9.140625" style="6"/>
  </cols>
  <sheetData>
    <row r="3" spans="1:13" x14ac:dyDescent="0.2">
      <c r="A3" s="38" t="s">
        <v>38</v>
      </c>
    </row>
    <row r="4" spans="1:13" x14ac:dyDescent="0.2">
      <c r="A4" s="25" t="s">
        <v>52</v>
      </c>
    </row>
    <row r="5" spans="1:13" x14ac:dyDescent="0.2">
      <c r="B5" s="20" t="s">
        <v>40</v>
      </c>
      <c r="C5" s="10"/>
    </row>
    <row r="6" spans="1:13" x14ac:dyDescent="0.2">
      <c r="A6" s="20" t="s">
        <v>39</v>
      </c>
      <c r="B6" s="34" t="s">
        <v>10</v>
      </c>
      <c r="C6" s="34" t="s">
        <v>11</v>
      </c>
      <c r="M6" s="6" t="s">
        <v>41</v>
      </c>
    </row>
    <row r="7" spans="1:13" x14ac:dyDescent="0.2">
      <c r="A7" s="33" t="s">
        <v>30</v>
      </c>
      <c r="B7" s="32">
        <v>55.9</v>
      </c>
      <c r="C7" s="32">
        <v>65.7</v>
      </c>
      <c r="M7" s="6" t="s">
        <v>42</v>
      </c>
    </row>
    <row r="8" spans="1:13" x14ac:dyDescent="0.2">
      <c r="A8" s="33" t="s">
        <v>31</v>
      </c>
      <c r="B8" s="32">
        <v>75.5</v>
      </c>
      <c r="C8" s="32">
        <v>86.1</v>
      </c>
    </row>
    <row r="9" spans="1:13" x14ac:dyDescent="0.2">
      <c r="A9" s="33" t="s">
        <v>32</v>
      </c>
      <c r="B9" s="32">
        <v>51</v>
      </c>
      <c r="C9" s="32">
        <v>62</v>
      </c>
    </row>
    <row r="11" spans="1:13" x14ac:dyDescent="0.2">
      <c r="A11" s="15"/>
    </row>
    <row r="12" spans="1:13" x14ac:dyDescent="0.2">
      <c r="A12" s="37"/>
    </row>
    <row r="13" spans="1:13" x14ac:dyDescent="0.2">
      <c r="A13" s="37"/>
    </row>
    <row r="14" spans="1:13" x14ac:dyDescent="0.2">
      <c r="A14" s="37"/>
    </row>
    <row r="15" spans="1:13" x14ac:dyDescent="0.2">
      <c r="A15" s="15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workbookViewId="0">
      <selection activeCell="A44" sqref="A44"/>
    </sheetView>
  </sheetViews>
  <sheetFormatPr defaultRowHeight="12.75" x14ac:dyDescent="0.2"/>
  <cols>
    <col min="1" max="1" width="18.7109375" style="6" customWidth="1"/>
    <col min="2" max="3" width="9.140625" style="6"/>
    <col min="4" max="4" width="11.5703125" style="6" bestFit="1" customWidth="1"/>
    <col min="5" max="5" width="13.42578125" style="6" customWidth="1"/>
    <col min="6" max="6" width="9.140625" style="6"/>
    <col min="7" max="7" width="10.5703125" style="6" bestFit="1" customWidth="1"/>
    <col min="8" max="10" width="9.140625" style="6"/>
    <col min="11" max="11" width="9.5703125" style="6" bestFit="1" customWidth="1"/>
    <col min="12" max="12" width="7.5703125" style="6" bestFit="1" customWidth="1"/>
    <col min="13" max="16384" width="9.140625" style="6"/>
  </cols>
  <sheetData>
    <row r="3" spans="1:13" x14ac:dyDescent="0.2">
      <c r="A3" s="38" t="s">
        <v>38</v>
      </c>
    </row>
    <row r="4" spans="1:13" x14ac:dyDescent="0.2">
      <c r="A4" s="25" t="s">
        <v>52</v>
      </c>
    </row>
    <row r="5" spans="1:13" x14ac:dyDescent="0.2">
      <c r="B5" s="20" t="s">
        <v>40</v>
      </c>
      <c r="C5" s="10"/>
    </row>
    <row r="6" spans="1:13" x14ac:dyDescent="0.2">
      <c r="A6" s="20" t="s">
        <v>39</v>
      </c>
      <c r="B6" s="34" t="s">
        <v>10</v>
      </c>
      <c r="C6" s="34" t="s">
        <v>11</v>
      </c>
      <c r="M6" s="6" t="s">
        <v>41</v>
      </c>
    </row>
    <row r="7" spans="1:13" x14ac:dyDescent="0.2">
      <c r="A7" s="33" t="s">
        <v>30</v>
      </c>
      <c r="B7" s="32">
        <v>55.9</v>
      </c>
      <c r="C7" s="32">
        <v>80</v>
      </c>
      <c r="M7" s="6" t="s">
        <v>42</v>
      </c>
    </row>
    <row r="8" spans="1:13" x14ac:dyDescent="0.2">
      <c r="A8" s="33" t="s">
        <v>31</v>
      </c>
      <c r="B8" s="32">
        <v>75.5</v>
      </c>
      <c r="C8" s="32">
        <v>51.3</v>
      </c>
    </row>
    <row r="9" spans="1:13" x14ac:dyDescent="0.2">
      <c r="A9" s="33" t="s">
        <v>32</v>
      </c>
      <c r="B9" s="32">
        <v>51</v>
      </c>
      <c r="C9" s="32">
        <v>82</v>
      </c>
    </row>
    <row r="11" spans="1:13" x14ac:dyDescent="0.2">
      <c r="A11" s="15"/>
    </row>
    <row r="12" spans="1:13" x14ac:dyDescent="0.2">
      <c r="A12" s="37"/>
    </row>
    <row r="13" spans="1:13" x14ac:dyDescent="0.2">
      <c r="A13" s="37"/>
    </row>
    <row r="14" spans="1:13" x14ac:dyDescent="0.2">
      <c r="A14" s="37"/>
    </row>
    <row r="15" spans="1:13" x14ac:dyDescent="0.2">
      <c r="A15" s="15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7" customWidth="1"/>
    <col min="2" max="16384" width="9.140625" style="7" hidden="1"/>
  </cols>
  <sheetData>
    <row r="1" spans="1:7" ht="36.75" customHeight="1" x14ac:dyDescent="0.25">
      <c r="A1" s="50" t="s">
        <v>2</v>
      </c>
      <c r="B1" s="50"/>
      <c r="C1" s="50"/>
      <c r="D1" s="50"/>
      <c r="E1" s="50"/>
      <c r="F1" s="50"/>
      <c r="G1" s="50"/>
    </row>
    <row r="2" spans="1:7" ht="107.25" customHeight="1" x14ac:dyDescent="0.25">
      <c r="A2" s="8" t="s">
        <v>3</v>
      </c>
    </row>
    <row r="3" spans="1:7" ht="105" customHeight="1" x14ac:dyDescent="0.25">
      <c r="A3" s="8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Модель</vt:lpstr>
      <vt:lpstr>картинка независ</vt:lpstr>
      <vt:lpstr>картинка завис</vt:lpstr>
      <vt:lpstr>EXCEL2.RU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2018-09-16T07:31:33Z</dcterms:created>
  <dcterms:modified xsi:type="dcterms:W3CDTF">2025-01-06T18:27:11Z</dcterms:modified>
</cp:coreProperties>
</file>