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480" yWindow="300" windowWidth="24720" windowHeight="12075" tabRatio="798"/>
  </bookViews>
  <sheets>
    <sheet name="Модель" sheetId="5" r:id="rId1"/>
    <sheet name="Box-plot" sheetId="6" r:id="rId2"/>
    <sheet name="Разные размеры" sheetId="2" r:id="rId3"/>
    <sheet name="Box-plot (разные n)" sheetId="3" r:id="rId4"/>
    <sheet name="EXCEL2.RU" sheetId="4" r:id="rId5"/>
  </sheets>
  <definedNames>
    <definedName name="anscount" hidden="1">2</definedName>
    <definedName name="limcount" hidden="1">2</definedName>
    <definedName name="sencount" hidden="1">4</definedName>
    <definedName name="solver_eng" localSheetId="1" hidden="1">1</definedName>
    <definedName name="solver_eng" localSheetId="3" hidden="1">1</definedName>
    <definedName name="solver_eng" localSheetId="0" hidden="1">1</definedName>
    <definedName name="solver_eng" localSheetId="2" hidden="1">1</definedName>
    <definedName name="solver_neg" localSheetId="1" hidden="1">1</definedName>
    <definedName name="solver_neg" localSheetId="3" hidden="1">1</definedName>
    <definedName name="solver_neg" localSheetId="0" hidden="1">1</definedName>
    <definedName name="solver_neg" localSheetId="2" hidden="1">1</definedName>
    <definedName name="solver_num" localSheetId="1" hidden="1">0</definedName>
    <definedName name="solver_num" localSheetId="3" hidden="1">0</definedName>
    <definedName name="solver_num" localSheetId="0" hidden="1">0</definedName>
    <definedName name="solver_num" localSheetId="2" hidden="1">0</definedName>
    <definedName name="solver_opt" localSheetId="1" hidden="1">'Box-plot'!#REF!</definedName>
    <definedName name="solver_opt" localSheetId="3" hidden="1">'Box-plot (разные n)'!#REF!</definedName>
    <definedName name="solver_opt" localSheetId="2" hidden="1">'Разные размеры'!#REF!</definedName>
    <definedName name="solver_typ" localSheetId="1" hidden="1">1</definedName>
    <definedName name="solver_typ" localSheetId="3" hidden="1">1</definedName>
    <definedName name="solver_typ" localSheetId="0" hidden="1">1</definedName>
    <definedName name="solver_typ" localSheetId="2" hidden="1">1</definedName>
    <definedName name="solver_val" localSheetId="1" hidden="1">0</definedName>
    <definedName name="solver_val" localSheetId="3" hidden="1">0</definedName>
    <definedName name="solver_val" localSheetId="0" hidden="1">0</definedName>
    <definedName name="solver_val" localSheetId="2" hidden="1">0</definedName>
    <definedName name="solver_ver" localSheetId="1" hidden="1">3</definedName>
    <definedName name="solver_ver" localSheetId="3" hidden="1">3</definedName>
    <definedName name="solver_ver" localSheetId="0" hidden="1">3</definedName>
    <definedName name="solver_ver" localSheetId="2" hidden="1">3</definedName>
    <definedName name="Выборка1" localSheetId="1">'Box-plot'!$B$46:$B$51</definedName>
    <definedName name="Выборка1" localSheetId="3">'Box-plot (разные n)'!$B$46:$B$79</definedName>
    <definedName name="Выборка2" localSheetId="1">'Box-plot'!$C$46:$C$51</definedName>
    <definedName name="Выборка2" localSheetId="3">'Box-plot (разные n)'!$C$46:$C$79</definedName>
    <definedName name="Выборка3" localSheetId="1">'Box-plot'!$D$46:$D$51</definedName>
    <definedName name="Выборка3" localSheetId="3">'Box-plot (разные n)'!$D$46:$D$79</definedName>
    <definedName name="Выборка4" localSheetId="1">'Box-plot'!$E$46:$E$51</definedName>
  </definedNames>
  <calcPr calcId="162913"/>
</workbook>
</file>

<file path=xl/calcChain.xml><?xml version="1.0" encoding="utf-8"?>
<calcChain xmlns="http://schemas.openxmlformats.org/spreadsheetml/2006/main">
  <c r="I13" i="5" l="1"/>
  <c r="D56" i="5" l="1"/>
  <c r="E63" i="5"/>
  <c r="E58" i="5"/>
  <c r="A32" i="5" l="1"/>
  <c r="A41" i="5" s="1"/>
  <c r="A33" i="5"/>
  <c r="A42" i="5" s="1"/>
  <c r="A34" i="5"/>
  <c r="A43" i="5" s="1"/>
  <c r="A30" i="5"/>
  <c r="A39" i="5" s="1"/>
  <c r="A31" i="5"/>
  <c r="A40" i="5" s="1"/>
  <c r="C30" i="5"/>
  <c r="C39" i="5" s="1"/>
  <c r="D30" i="5"/>
  <c r="D39" i="5" s="1"/>
  <c r="E30" i="5"/>
  <c r="E39" i="5" s="1"/>
  <c r="F30" i="5"/>
  <c r="F39" i="5" s="1"/>
  <c r="G30" i="5"/>
  <c r="G39" i="5" s="1"/>
  <c r="B30" i="5"/>
  <c r="B39" i="5" s="1"/>
  <c r="B14" i="5"/>
  <c r="B13" i="5"/>
  <c r="C21" i="5" s="1"/>
  <c r="B51" i="5" s="1"/>
  <c r="B45" i="6"/>
  <c r="B47" i="6"/>
  <c r="C47" i="6"/>
  <c r="D47" i="6"/>
  <c r="E47" i="6"/>
  <c r="B48" i="6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C46" i="6"/>
  <c r="D46" i="6"/>
  <c r="E46" i="6"/>
  <c r="B46" i="6"/>
  <c r="A3" i="6"/>
  <c r="I9" i="5"/>
  <c r="I10" i="5"/>
  <c r="I11" i="5"/>
  <c r="I8" i="5"/>
  <c r="H9" i="5"/>
  <c r="H10" i="5"/>
  <c r="H11" i="5"/>
  <c r="H8" i="5"/>
  <c r="D34" i="6"/>
  <c r="B34" i="6"/>
  <c r="C34" i="6"/>
  <c r="B36" i="6"/>
  <c r="E33" i="6"/>
  <c r="C36" i="6"/>
  <c r="E34" i="6"/>
  <c r="C33" i="6"/>
  <c r="C35" i="6"/>
  <c r="D33" i="6"/>
  <c r="D35" i="6"/>
  <c r="C32" i="6"/>
  <c r="B32" i="6"/>
  <c r="B35" i="6"/>
  <c r="D32" i="6"/>
  <c r="B33" i="6"/>
  <c r="E36" i="6"/>
  <c r="D36" i="6"/>
  <c r="E32" i="6"/>
  <c r="E35" i="6"/>
  <c r="E33" i="5" l="1"/>
  <c r="F32" i="5"/>
  <c r="D34" i="5"/>
  <c r="C31" i="5"/>
  <c r="C22" i="5"/>
  <c r="B15" i="5"/>
  <c r="B34" i="5"/>
  <c r="G34" i="5"/>
  <c r="F34" i="5"/>
  <c r="C34" i="5"/>
  <c r="D33" i="5"/>
  <c r="G33" i="5"/>
  <c r="C33" i="5"/>
  <c r="B31" i="5"/>
  <c r="F31" i="5"/>
  <c r="E32" i="5"/>
  <c r="B33" i="5"/>
  <c r="E34" i="5"/>
  <c r="F33" i="5"/>
  <c r="G32" i="5"/>
  <c r="C32" i="5"/>
  <c r="D31" i="5"/>
  <c r="D32" i="5"/>
  <c r="E31" i="5"/>
  <c r="B32" i="5"/>
  <c r="G31" i="5"/>
  <c r="H12" i="5"/>
  <c r="B23" i="5" s="1"/>
  <c r="I12" i="5"/>
  <c r="E41" i="6"/>
  <c r="D41" i="6"/>
  <c r="E42" i="6"/>
  <c r="C42" i="6"/>
  <c r="C41" i="6"/>
  <c r="D42" i="6"/>
  <c r="D37" i="6"/>
  <c r="C37" i="6"/>
  <c r="E37" i="6"/>
  <c r="B41" i="6"/>
  <c r="B37" i="6"/>
  <c r="B42" i="6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C64" i="3"/>
  <c r="D64" i="3"/>
  <c r="C65" i="3"/>
  <c r="C66" i="3"/>
  <c r="C46" i="3"/>
  <c r="D46" i="3"/>
  <c r="B46" i="3"/>
  <c r="A3" i="3"/>
  <c r="B45" i="3"/>
  <c r="D35" i="3"/>
  <c r="C34" i="3"/>
  <c r="B33" i="3"/>
  <c r="C33" i="3"/>
  <c r="B34" i="3"/>
  <c r="D33" i="3"/>
  <c r="C36" i="3"/>
  <c r="C35" i="3"/>
  <c r="B32" i="3"/>
  <c r="B36" i="3"/>
  <c r="D36" i="3"/>
  <c r="D34" i="3"/>
  <c r="B35" i="3"/>
  <c r="C32" i="3"/>
  <c r="D32" i="3"/>
  <c r="G21" i="5" l="1"/>
  <c r="D58" i="5" s="1"/>
  <c r="D59" i="5" s="1"/>
  <c r="B52" i="5"/>
  <c r="D41" i="5"/>
  <c r="B42" i="5"/>
  <c r="F42" i="5"/>
  <c r="D43" i="5"/>
  <c r="C40" i="5"/>
  <c r="G40" i="5"/>
  <c r="E41" i="5"/>
  <c r="C42" i="5"/>
  <c r="G42" i="5"/>
  <c r="E43" i="5"/>
  <c r="D40" i="5"/>
  <c r="B40" i="5"/>
  <c r="B41" i="5"/>
  <c r="F41" i="5"/>
  <c r="D42" i="5"/>
  <c r="B43" i="5"/>
  <c r="F43" i="5"/>
  <c r="E40" i="5"/>
  <c r="C41" i="5"/>
  <c r="G41" i="5"/>
  <c r="E42" i="5"/>
  <c r="C43" i="5"/>
  <c r="G43" i="5"/>
  <c r="F40" i="5"/>
  <c r="J32" i="5"/>
  <c r="J33" i="5"/>
  <c r="J31" i="5"/>
  <c r="J34" i="5"/>
  <c r="B36" i="5"/>
  <c r="B21" i="5"/>
  <c r="D21" i="5" s="1"/>
  <c r="C23" i="5"/>
  <c r="B41" i="3"/>
  <c r="D37" i="3"/>
  <c r="C41" i="3"/>
  <c r="D41" i="3"/>
  <c r="B37" i="3"/>
  <c r="C37" i="3"/>
  <c r="J36" i="5" l="1"/>
  <c r="B45" i="5"/>
  <c r="G52" i="5"/>
  <c r="A59" i="5" s="1"/>
  <c r="G51" i="5"/>
  <c r="B58" i="5"/>
  <c r="I50" i="5"/>
  <c r="B22" i="5"/>
  <c r="D22" i="5" s="1"/>
  <c r="E21" i="5" s="1"/>
  <c r="D61" i="5" s="1"/>
  <c r="B42" i="3"/>
  <c r="G6" i="2"/>
  <c r="G10" i="2" s="1"/>
  <c r="F35" i="2"/>
  <c r="D29" i="2"/>
  <c r="C31" i="2"/>
  <c r="D31" i="2"/>
  <c r="B31" i="2"/>
  <c r="C30" i="2"/>
  <c r="D30" i="2"/>
  <c r="B30" i="2"/>
  <c r="C29" i="2"/>
  <c r="B29" i="2"/>
  <c r="B59" i="5" l="1"/>
  <c r="A60" i="5"/>
  <c r="C35" i="2"/>
  <c r="F21" i="5"/>
  <c r="B25" i="5" s="1"/>
  <c r="C25" i="5" s="1"/>
  <c r="D63" i="5"/>
  <c r="D64" i="5" s="1"/>
  <c r="D42" i="3"/>
  <c r="C42" i="3"/>
  <c r="B35" i="2"/>
  <c r="G7" i="2"/>
  <c r="D35" i="2"/>
  <c r="C40" i="2"/>
  <c r="B41" i="2" l="1"/>
  <c r="A61" i="5"/>
  <c r="B60" i="5"/>
  <c r="G11" i="2"/>
  <c r="G12" i="2"/>
  <c r="F34" i="2"/>
  <c r="A62" i="5" l="1"/>
  <c r="B61" i="5"/>
  <c r="C41" i="2"/>
  <c r="C43" i="2" s="1"/>
  <c r="G40" i="2"/>
  <c r="C34" i="2"/>
  <c r="B34" i="2"/>
  <c r="D34" i="2"/>
  <c r="D41" i="2"/>
  <c r="A63" i="5" l="1"/>
  <c r="B62" i="5"/>
  <c r="B40" i="2"/>
  <c r="A64" i="5" l="1"/>
  <c r="B63" i="5"/>
  <c r="D40" i="2"/>
  <c r="E40" i="2" s="1"/>
  <c r="F40" i="2" s="1"/>
  <c r="B46" i="2" s="1"/>
  <c r="C46" i="2" s="1"/>
  <c r="B43" i="2"/>
  <c r="A65" i="5" l="1"/>
  <c r="B64" i="5"/>
  <c r="A66" i="5" l="1"/>
  <c r="B65" i="5"/>
  <c r="A67" i="5" l="1"/>
  <c r="B66" i="5"/>
  <c r="A68" i="5" l="1"/>
  <c r="B67" i="5"/>
  <c r="A69" i="5" l="1"/>
  <c r="B68" i="5"/>
  <c r="B69" i="5" l="1"/>
  <c r="A70" i="5"/>
  <c r="A71" i="5" l="1"/>
  <c r="B70" i="5"/>
  <c r="A72" i="5" l="1"/>
  <c r="B71" i="5"/>
  <c r="A73" i="5" l="1"/>
  <c r="B72" i="5"/>
  <c r="A74" i="5" l="1"/>
  <c r="B73" i="5"/>
  <c r="A75" i="5" l="1"/>
  <c r="B74" i="5"/>
  <c r="A76" i="5" l="1"/>
  <c r="B75" i="5"/>
  <c r="A77" i="5" l="1"/>
  <c r="B76" i="5"/>
  <c r="B77" i="5" l="1"/>
  <c r="A78" i="5"/>
  <c r="B78" i="5" l="1"/>
  <c r="A79" i="5"/>
  <c r="B79" i="5" l="1"/>
  <c r="A80" i="5"/>
  <c r="B80" i="5" l="1"/>
  <c r="A81" i="5"/>
  <c r="A82" i="5" l="1"/>
  <c r="B81" i="5"/>
  <c r="A83" i="5" l="1"/>
  <c r="B82" i="5"/>
  <c r="A84" i="5" l="1"/>
  <c r="B83" i="5"/>
  <c r="A85" i="5" l="1"/>
  <c r="B84" i="5"/>
  <c r="A86" i="5" l="1"/>
  <c r="B85" i="5"/>
  <c r="B86" i="5" l="1"/>
  <c r="A87" i="5"/>
  <c r="B87" i="5" l="1"/>
  <c r="A88" i="5"/>
  <c r="B88" i="5" l="1"/>
  <c r="A89" i="5"/>
  <c r="B89" i="5" l="1"/>
  <c r="A90" i="5"/>
  <c r="A91" i="5" l="1"/>
  <c r="B90" i="5"/>
  <c r="B91" i="5" l="1"/>
  <c r="A92" i="5"/>
  <c r="B92" i="5" l="1"/>
  <c r="A93" i="5"/>
  <c r="A94" i="5" l="1"/>
  <c r="B93" i="5"/>
  <c r="B94" i="5" l="1"/>
  <c r="A95" i="5"/>
  <c r="A96" i="5" l="1"/>
  <c r="B95" i="5"/>
  <c r="B96" i="5" l="1"/>
  <c r="A97" i="5"/>
  <c r="B97" i="5" l="1"/>
  <c r="A98" i="5"/>
  <c r="A99" i="5" l="1"/>
  <c r="B98" i="5"/>
  <c r="A100" i="5" l="1"/>
  <c r="B99" i="5"/>
  <c r="B100" i="5" l="1"/>
  <c r="A101" i="5"/>
  <c r="A102" i="5" l="1"/>
  <c r="B101" i="5"/>
  <c r="A103" i="5" l="1"/>
  <c r="B102" i="5"/>
  <c r="A104" i="5" l="1"/>
  <c r="B103" i="5"/>
  <c r="B104" i="5" l="1"/>
  <c r="A105" i="5"/>
  <c r="B105" i="5" s="1"/>
</calcChain>
</file>

<file path=xl/sharedStrings.xml><?xml version="1.0" encoding="utf-8"?>
<sst xmlns="http://schemas.openxmlformats.org/spreadsheetml/2006/main" count="189" uniqueCount="116">
  <si>
    <t>Перейти к статье &gt;&gt;&gt;</t>
  </si>
  <si>
    <t>Файл скачан с сайта excel2.ru &gt;&gt;&gt;</t>
  </si>
  <si>
    <t>х2</t>
  </si>
  <si>
    <t>х1</t>
  </si>
  <si>
    <t>n</t>
  </si>
  <si>
    <t>k</t>
  </si>
  <si>
    <t>Дисперсионный анализ</t>
  </si>
  <si>
    <t>df</t>
  </si>
  <si>
    <t>SS</t>
  </si>
  <si>
    <t>MS</t>
  </si>
  <si>
    <t>F</t>
  </si>
  <si>
    <t>Итого</t>
  </si>
  <si>
    <t>Однофакторный дисперсионный анализ в MS EXCEL</t>
  </si>
  <si>
    <t>№</t>
  </si>
  <si>
    <t>х3</t>
  </si>
  <si>
    <t>Среднее</t>
  </si>
  <si>
    <t>Ст.отклонение</t>
  </si>
  <si>
    <t>Размер выборки</t>
  </si>
  <si>
    <t>Степени свободы</t>
  </si>
  <si>
    <t>Межгрупповая</t>
  </si>
  <si>
    <t>Внутригрупповая</t>
  </si>
  <si>
    <t>Число выборок</t>
  </si>
  <si>
    <t>Всего измерений</t>
  </si>
  <si>
    <t>k-1</t>
  </si>
  <si>
    <t>n-k</t>
  </si>
  <si>
    <t>F критическое</t>
  </si>
  <si>
    <t>Однофакторный дисперсионный анализ</t>
  </si>
  <si>
    <t>ИТОГИ</t>
  </si>
  <si>
    <t>Группы</t>
  </si>
  <si>
    <t>Счет</t>
  </si>
  <si>
    <t>Сумма</t>
  </si>
  <si>
    <t>Дисперсия</t>
  </si>
  <si>
    <t>Источник вариации</t>
  </si>
  <si>
    <t>P-Значение</t>
  </si>
  <si>
    <t>Между группами</t>
  </si>
  <si>
    <t>Внутри групп</t>
  </si>
  <si>
    <t>ni*(Хсрi-Хобщ.ср)^2</t>
  </si>
  <si>
    <t>Хобщ.среднее</t>
  </si>
  <si>
    <t>Общая</t>
  </si>
  <si>
    <t>n-1</t>
  </si>
  <si>
    <t>Выборки разного размера</t>
  </si>
  <si>
    <t>Показатели выборок</t>
  </si>
  <si>
    <t>Выборка1</t>
  </si>
  <si>
    <t>Выборка2</t>
  </si>
  <si>
    <t>Выборка3</t>
  </si>
  <si>
    <t>МИН</t>
  </si>
  <si>
    <t>Q1</t>
  </si>
  <si>
    <t>Q2 (Медиана)</t>
  </si>
  <si>
    <t>Q3</t>
  </si>
  <si>
    <t>МАКС</t>
  </si>
  <si>
    <t>IQR</t>
  </si>
  <si>
    <t>Для построения диаграммы</t>
  </si>
  <si>
    <t>Усы</t>
  </si>
  <si>
    <r>
      <t>Ус</t>
    </r>
    <r>
      <rPr>
        <i/>
        <vertAlign val="subscript"/>
        <sz val="10"/>
        <rFont val="Calibri"/>
        <family val="2"/>
        <charset val="204"/>
        <scheme val="minor"/>
      </rPr>
      <t>верхний</t>
    </r>
    <r>
      <rPr>
        <i/>
        <sz val="10"/>
        <rFont val="Calibri"/>
        <family val="2"/>
        <charset val="204"/>
        <scheme val="minor"/>
      </rPr>
      <t>-Q3</t>
    </r>
  </si>
  <si>
    <r>
      <t>Q1-Ус</t>
    </r>
    <r>
      <rPr>
        <i/>
        <vertAlign val="subscript"/>
        <sz val="10"/>
        <rFont val="Calibri"/>
        <family val="2"/>
        <charset val="204"/>
        <scheme val="minor"/>
      </rPr>
      <t>нижний</t>
    </r>
  </si>
  <si>
    <t>Данные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</si>
  <si>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</si>
  <si>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</si>
  <si>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</si>
  <si>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Блочная диаграмма для выборок с разными размерами</t>
  </si>
  <si>
    <t>Выборки одинакового размера</t>
  </si>
  <si>
    <t>Наблюдения/ Измерения</t>
  </si>
  <si>
    <t>Блочная диаграмма для выборок одинакового размера</t>
  </si>
  <si>
    <t>Выборка4</t>
  </si>
  <si>
    <t>Испытания</t>
  </si>
  <si>
    <t>Ошибка</t>
  </si>
  <si>
    <t>Всего</t>
  </si>
  <si>
    <t>Дисперсионный анализ (однофакторная модель)</t>
  </si>
  <si>
    <t>Сумма квадратов (Sum of Squares, SS)</t>
  </si>
  <si>
    <t>Среднее квадратов (Mean Square, MS) =SS/Df</t>
  </si>
  <si>
    <t>Значение тестовой статистики F0</t>
  </si>
  <si>
    <t>P-Значение (p-value)</t>
  </si>
  <si>
    <t>F критическое (Critical F)</t>
  </si>
  <si>
    <t>N</t>
  </si>
  <si>
    <t>Всего наблюдений</t>
  </si>
  <si>
    <t>SST</t>
  </si>
  <si>
    <t>SSE</t>
  </si>
  <si>
    <t>Степени свободы (Degrees of Freedom, Df)</t>
  </si>
  <si>
    <t>MSE</t>
  </si>
  <si>
    <t>MST</t>
  </si>
  <si>
    <t>Альфа</t>
  </si>
  <si>
    <t>Уровень значимости</t>
  </si>
  <si>
    <t>Число наблюдений в каждой выборке</t>
  </si>
  <si>
    <t>Вывод:</t>
  </si>
  <si>
    <t>% добавки</t>
  </si>
  <si>
    <t>Плотность вероятности F-распределения (pdf)</t>
  </si>
  <si>
    <t>p(x)</t>
  </si>
  <si>
    <t>Мат.ожидание (среднее)</t>
  </si>
  <si>
    <t>для k2&gt;2</t>
  </si>
  <si>
    <t>для k2&gt;4</t>
  </si>
  <si>
    <t>Параметр</t>
  </si>
  <si>
    <t>Значение</t>
  </si>
  <si>
    <t>k1</t>
  </si>
  <si>
    <t>число степеней свободы 1</t>
  </si>
  <si>
    <t>k2</t>
  </si>
  <si>
    <t>число степеней свободы 2</t>
  </si>
  <si>
    <t>число степеней свободы д.б. целым и &gt;=1</t>
  </si>
  <si>
    <t>Для построения графика плотности распределения Фишера</t>
  </si>
  <si>
    <t>х д.б. =&gt;0</t>
  </si>
  <si>
    <t>х</t>
  </si>
  <si>
    <t>y</t>
  </si>
  <si>
    <t>a</t>
  </si>
  <si>
    <t>Число выборок (number of treatments)</t>
  </si>
  <si>
    <t>Для альтернативного расчета SSE (через отклонения от среднего выборки)</t>
  </si>
  <si>
    <t>Для альтернативного расчета SST (через отклонения от общего среднего)</t>
  </si>
  <si>
    <t>Для альтернативного расчета SSА</t>
  </si>
  <si>
    <t>SSА</t>
  </si>
  <si>
    <t>a-1</t>
  </si>
  <si>
    <t>a(n-1)</t>
  </si>
  <si>
    <t>N-1 или an-1</t>
  </si>
  <si>
    <t>MSA/MSE</t>
  </si>
  <si>
    <t>MSA</t>
  </si>
  <si>
    <t>F.РАСП.ПХ((F0;a-1;a(n-1))</t>
  </si>
  <si>
    <t>F.ОБР.ПХ(альфа;a-1;a(n-1))</t>
  </si>
  <si>
    <t xml:space="preserve"> 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</si>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</sst>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00"/>
    <numFmt numFmtId="166" formatCode="0.00000"/>
  </numFmts>
  <fonts count="30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i/>
      <sz val="9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vertAlign val="subscript"/>
      <sz val="10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8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Calibri"/>
      <family val="2"/>
      <charset val="204"/>
      <scheme val="minor"/>
    </font>
    <font>
      <b/>
      <i/>
      <sz val="14"/>
      <color theme="6"/>
      <name val="Calibri"/>
      <family val="2"/>
      <charset val="204"/>
      <scheme val="minor"/>
    </font>
    <font>
      <b/>
      <i/>
      <sz val="14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>
      <alignment horizontal="left"/>
    </xf>
  </cellStyleXfs>
  <cellXfs count="79">
    <xf numFmtId="0" fontId="0" fillId="0" borderId="0" xfId="0"/>
    <xf numFmtId="0" fontId="5" fillId="4" borderId="0" xfId="1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/>
    <xf numFmtId="0" fontId="3" fillId="2" borderId="0" xfId="2" applyFill="1" applyAlignment="1" applyProtection="1"/>
    <xf numFmtId="0" fontId="8" fillId="5" borderId="0" xfId="3" applyFont="1" applyFill="1" applyAlignment="1" applyProtection="1">
      <alignment vertical="center"/>
    </xf>
    <xf numFmtId="0" fontId="2" fillId="0" borderId="0" xfId="1"/>
    <xf numFmtId="0" fontId="2" fillId="0" borderId="1" xfId="1" applyBorder="1"/>
    <xf numFmtId="0" fontId="2" fillId="0" borderId="1" xfId="1" applyFont="1" applyBorder="1"/>
    <xf numFmtId="0" fontId="2" fillId="0" borderId="1" xfId="1" applyNumberFormat="1" applyFont="1" applyBorder="1"/>
    <xf numFmtId="0" fontId="13" fillId="0" borderId="1" xfId="1" applyFont="1" applyBorder="1"/>
    <xf numFmtId="0" fontId="13" fillId="0" borderId="1" xfId="1" applyFont="1" applyBorder="1" applyAlignment="1">
      <alignment horizontal="centerContinuous"/>
    </xf>
    <xf numFmtId="0" fontId="13" fillId="3" borderId="1" xfId="1" applyFont="1" applyFill="1" applyBorder="1"/>
    <xf numFmtId="0" fontId="1" fillId="0" borderId="2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3" xfId="0" applyFill="1" applyBorder="1" applyAlignment="1"/>
    <xf numFmtId="0" fontId="14" fillId="0" borderId="1" xfId="1" applyFont="1" applyBorder="1"/>
    <xf numFmtId="0" fontId="14" fillId="0" borderId="0" xfId="1" applyFont="1" applyBorder="1"/>
    <xf numFmtId="0" fontId="13" fillId="0" borderId="0" xfId="1" applyFont="1" applyBorder="1"/>
    <xf numFmtId="0" fontId="1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2" fillId="0" borderId="4" xfId="1" applyBorder="1"/>
    <xf numFmtId="0" fontId="4" fillId="0" borderId="0" xfId="0" applyFont="1" applyFill="1" applyBorder="1" applyAlignment="1">
      <alignment horizontal="left"/>
    </xf>
    <xf numFmtId="0" fontId="15" fillId="0" borderId="1" xfId="1" applyFont="1" applyBorder="1" applyAlignment="1">
      <alignment horizontal="centerContinuous"/>
    </xf>
    <xf numFmtId="0" fontId="16" fillId="0" borderId="0" xfId="1" applyFont="1"/>
    <xf numFmtId="0" fontId="17" fillId="4" borderId="0" xfId="1" applyFont="1" applyFill="1"/>
    <xf numFmtId="0" fontId="16" fillId="4" borderId="0" xfId="1" applyFont="1" applyFill="1"/>
    <xf numFmtId="0" fontId="17" fillId="0" borderId="1" xfId="1" applyFont="1" applyBorder="1"/>
    <xf numFmtId="0" fontId="18" fillId="0" borderId="0" xfId="1" applyFont="1" applyAlignment="1">
      <alignment horizontal="right"/>
    </xf>
    <xf numFmtId="0" fontId="16" fillId="0" borderId="1" xfId="1" applyFont="1" applyBorder="1"/>
    <xf numFmtId="0" fontId="18" fillId="0" borderId="0" xfId="1" applyFont="1"/>
    <xf numFmtId="0" fontId="17" fillId="0" borderId="0" xfId="1" applyFont="1"/>
    <xf numFmtId="0" fontId="11" fillId="0" borderId="0" xfId="7"/>
    <xf numFmtId="0" fontId="20" fillId="6" borderId="0" xfId="7" applyFont="1" applyFill="1" applyAlignment="1">
      <alignment vertical="center" wrapText="1"/>
    </xf>
    <xf numFmtId="2" fontId="2" fillId="0" borderId="0" xfId="1" applyNumberFormat="1"/>
    <xf numFmtId="0" fontId="13" fillId="0" borderId="0" xfId="1" applyFont="1"/>
    <xf numFmtId="0" fontId="2" fillId="0" borderId="5" xfId="1" applyBorder="1"/>
    <xf numFmtId="0" fontId="13" fillId="0" borderId="0" xfId="1" applyFont="1" applyAlignment="1">
      <alignment horizontal="center"/>
    </xf>
    <xf numFmtId="0" fontId="13" fillId="0" borderId="5" xfId="1" applyFont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2" fontId="13" fillId="0" borderId="0" xfId="1" applyNumberFormat="1" applyFont="1" applyAlignment="1">
      <alignment horizontal="center"/>
    </xf>
    <xf numFmtId="0" fontId="23" fillId="0" borderId="0" xfId="1" applyFont="1"/>
    <xf numFmtId="0" fontId="21" fillId="4" borderId="0" xfId="1" applyFont="1" applyFill="1"/>
    <xf numFmtId="0" fontId="14" fillId="4" borderId="5" xfId="1" applyFont="1" applyFill="1" applyBorder="1" applyAlignment="1">
      <alignment horizontal="center"/>
    </xf>
    <xf numFmtId="0" fontId="14" fillId="4" borderId="0" xfId="1" applyFont="1" applyFill="1" applyAlignment="1">
      <alignment horizontal="center"/>
    </xf>
    <xf numFmtId="0" fontId="22" fillId="4" borderId="0" xfId="1" applyFont="1" applyFill="1" applyAlignment="1">
      <alignment horizontal="center"/>
    </xf>
    <xf numFmtId="0" fontId="13" fillId="4" borderId="0" xfId="1" applyFont="1" applyFill="1" applyAlignment="1">
      <alignment horizontal="center"/>
    </xf>
    <xf numFmtId="0" fontId="13" fillId="4" borderId="5" xfId="1" applyFont="1" applyFill="1" applyBorder="1" applyAlignment="1">
      <alignment horizontal="center"/>
    </xf>
    <xf numFmtId="2" fontId="13" fillId="4" borderId="5" xfId="1" applyNumberFormat="1" applyFont="1" applyFill="1" applyBorder="1" applyAlignment="1">
      <alignment horizontal="center"/>
    </xf>
    <xf numFmtId="0" fontId="24" fillId="0" borderId="0" xfId="1" applyFont="1" applyAlignment="1">
      <alignment horizontal="center"/>
    </xf>
    <xf numFmtId="0" fontId="16" fillId="0" borderId="5" xfId="1" applyFont="1" applyBorder="1"/>
    <xf numFmtId="0" fontId="2" fillId="0" borderId="0" xfId="1" applyBorder="1"/>
    <xf numFmtId="0" fontId="4" fillId="0" borderId="2" xfId="0" applyFont="1" applyFill="1" applyBorder="1" applyAlignment="1">
      <alignment horizontal="left" wrapText="1"/>
    </xf>
    <xf numFmtId="0" fontId="25" fillId="0" borderId="2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left" wrapText="1"/>
    </xf>
    <xf numFmtId="2" fontId="2" fillId="0" borderId="4" xfId="1" applyNumberFormat="1" applyBorder="1"/>
    <xf numFmtId="0" fontId="2" fillId="3" borderId="5" xfId="1" applyFill="1" applyBorder="1" applyAlignment="1">
      <alignment horizontal="center"/>
    </xf>
    <xf numFmtId="0" fontId="2" fillId="3" borderId="0" xfId="1" applyFill="1" applyAlignment="1">
      <alignment horizontal="center"/>
    </xf>
    <xf numFmtId="0" fontId="2" fillId="3" borderId="1" xfId="1" applyFill="1" applyBorder="1"/>
    <xf numFmtId="2" fontId="2" fillId="0" borderId="1" xfId="1" applyNumberFormat="1" applyBorder="1"/>
    <xf numFmtId="0" fontId="22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26" fillId="0" borderId="1" xfId="1" applyFont="1" applyBorder="1" applyAlignment="1">
      <alignment horizontal="left"/>
    </xf>
    <xf numFmtId="0" fontId="2" fillId="4" borderId="0" xfId="1" applyFill="1"/>
    <xf numFmtId="0" fontId="13" fillId="4" borderId="0" xfId="1" applyFont="1" applyFill="1" applyBorder="1"/>
    <xf numFmtId="0" fontId="2" fillId="7" borderId="1" xfId="1" applyFill="1" applyBorder="1"/>
    <xf numFmtId="166" fontId="16" fillId="0" borderId="1" xfId="1" applyNumberFormat="1" applyFont="1" applyBorder="1"/>
    <xf numFmtId="0" fontId="16" fillId="0" borderId="1" xfId="1" applyFont="1" applyBorder="1" applyAlignment="1">
      <alignment wrapText="1"/>
    </xf>
    <xf numFmtId="2" fontId="16" fillId="0" borderId="1" xfId="1" applyNumberFormat="1" applyFont="1" applyBorder="1"/>
    <xf numFmtId="165" fontId="16" fillId="0" borderId="1" xfId="1" applyNumberFormat="1" applyFont="1" applyBorder="1"/>
    <xf numFmtId="0" fontId="13" fillId="4" borderId="0" xfId="1" applyFont="1" applyFill="1"/>
    <xf numFmtId="0" fontId="16" fillId="0" borderId="1" xfId="1" applyFont="1" applyFill="1" applyBorder="1"/>
    <xf numFmtId="0" fontId="27" fillId="0" borderId="1" xfId="1" applyFont="1" applyBorder="1" applyAlignment="1">
      <alignment vertical="top" wrapText="1"/>
    </xf>
    <xf numFmtId="0" fontId="13" fillId="4" borderId="1" xfId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left"/>
    </xf>
    <xf numFmtId="0" fontId="8" fillId="5" borderId="0" xfId="2" applyFont="1" applyFill="1" applyAlignment="1" applyProtection="1">
      <alignment horizontal="center" vertical="center"/>
    </xf>
    <xf numFmtId="0" fontId="3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Модель!$I$50</c:f>
          <c:strCache>
            <c:ptCount val="1"/>
            <c:pt idx="0">
              <c:v>Распределение Фишера F(3;20)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7916585269858289E-2"/>
          <c:y val="0.13628439092172301"/>
          <c:w val="0.86458727084151799"/>
          <c:h val="0.567578416771382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Модель!$B$56</c:f>
              <c:strCache>
                <c:ptCount val="1"/>
                <c:pt idx="0">
                  <c:v>Плотность вероятности F-распределения (pdf)</c:v>
                </c:pt>
              </c:strCache>
            </c:strRef>
          </c:tx>
          <c:marker>
            <c:symbol val="none"/>
          </c:marker>
          <c:xVal>
            <c:numRef>
              <c:f>Модель!$A$58:$A$105</c:f>
              <c:numCache>
                <c:formatCode>0.000</c:formatCode>
                <c:ptCount val="48"/>
                <c:pt idx="0">
                  <c:v>0</c:v>
                </c:pt>
                <c:pt idx="1">
                  <c:v>0.12991865926298407</c:v>
                </c:pt>
                <c:pt idx="2">
                  <c:v>0.25983731852596814</c:v>
                </c:pt>
                <c:pt idx="3">
                  <c:v>0.38975597778895221</c:v>
                </c:pt>
                <c:pt idx="4">
                  <c:v>0.51967463705193628</c:v>
                </c:pt>
                <c:pt idx="5">
                  <c:v>0.64959329631492035</c:v>
                </c:pt>
                <c:pt idx="6">
                  <c:v>0.77951195557790443</c:v>
                </c:pt>
                <c:pt idx="7">
                  <c:v>0.9094306148408885</c:v>
                </c:pt>
                <c:pt idx="8">
                  <c:v>1.0393492741038726</c:v>
                </c:pt>
                <c:pt idx="9">
                  <c:v>1.1692679333668567</c:v>
                </c:pt>
                <c:pt idx="10">
                  <c:v>1.2991865926298409</c:v>
                </c:pt>
                <c:pt idx="11">
                  <c:v>1.4291052518928251</c:v>
                </c:pt>
                <c:pt idx="12">
                  <c:v>1.5590239111558093</c:v>
                </c:pt>
                <c:pt idx="13">
                  <c:v>1.6889425704187935</c:v>
                </c:pt>
                <c:pt idx="14">
                  <c:v>1.8188612296817777</c:v>
                </c:pt>
                <c:pt idx="15">
                  <c:v>1.9487798889447618</c:v>
                </c:pt>
                <c:pt idx="16">
                  <c:v>2.078698548207746</c:v>
                </c:pt>
                <c:pt idx="17">
                  <c:v>2.2086172074707302</c:v>
                </c:pt>
                <c:pt idx="18">
                  <c:v>2.3385358667337144</c:v>
                </c:pt>
                <c:pt idx="19">
                  <c:v>2.4684545259966986</c:v>
                </c:pt>
                <c:pt idx="20">
                  <c:v>2.5983731852596827</c:v>
                </c:pt>
                <c:pt idx="21">
                  <c:v>2.7282918445226669</c:v>
                </c:pt>
                <c:pt idx="22">
                  <c:v>2.8582105037856511</c:v>
                </c:pt>
                <c:pt idx="23">
                  <c:v>2.9881291630486353</c:v>
                </c:pt>
                <c:pt idx="24">
                  <c:v>3.1180478223116195</c:v>
                </c:pt>
                <c:pt idx="25">
                  <c:v>3.2479664815746037</c:v>
                </c:pt>
                <c:pt idx="26">
                  <c:v>3.3778851408375878</c:v>
                </c:pt>
                <c:pt idx="27">
                  <c:v>3.507803800100572</c:v>
                </c:pt>
                <c:pt idx="28">
                  <c:v>3.6377224593635562</c:v>
                </c:pt>
                <c:pt idx="29">
                  <c:v>3.7676411186265404</c:v>
                </c:pt>
                <c:pt idx="30">
                  <c:v>3.8975597778895246</c:v>
                </c:pt>
                <c:pt idx="31">
                  <c:v>4.0274784371525083</c:v>
                </c:pt>
                <c:pt idx="32">
                  <c:v>4.157397096415492</c:v>
                </c:pt>
                <c:pt idx="33">
                  <c:v>4.2873157556784758</c:v>
                </c:pt>
                <c:pt idx="34">
                  <c:v>4.4172344149414595</c:v>
                </c:pt>
                <c:pt idx="35">
                  <c:v>4.5471530742044433</c:v>
                </c:pt>
                <c:pt idx="36">
                  <c:v>4.677071733467427</c:v>
                </c:pt>
                <c:pt idx="37">
                  <c:v>4.8069903927304107</c:v>
                </c:pt>
                <c:pt idx="38">
                  <c:v>4.9369090519933945</c:v>
                </c:pt>
                <c:pt idx="39">
                  <c:v>5.0668277112563782</c:v>
                </c:pt>
                <c:pt idx="40">
                  <c:v>5.1967463705193619</c:v>
                </c:pt>
                <c:pt idx="41">
                  <c:v>5.3266650297823457</c:v>
                </c:pt>
                <c:pt idx="42">
                  <c:v>5.4565836890453294</c:v>
                </c:pt>
                <c:pt idx="43">
                  <c:v>5.5865023483083132</c:v>
                </c:pt>
                <c:pt idx="44">
                  <c:v>5.7164210075712969</c:v>
                </c:pt>
                <c:pt idx="45">
                  <c:v>5.8463396668342806</c:v>
                </c:pt>
                <c:pt idx="46">
                  <c:v>5.9762583260972644</c:v>
                </c:pt>
                <c:pt idx="47">
                  <c:v>6.1061769853602481</c:v>
                </c:pt>
              </c:numCache>
            </c:numRef>
          </c:xVal>
          <c:yVal>
            <c:numRef>
              <c:f>Модель!$B$58:$B$105</c:f>
              <c:numCache>
                <c:formatCode>0.00000</c:formatCode>
                <c:ptCount val="48"/>
                <c:pt idx="0">
                  <c:v>0</c:v>
                </c:pt>
                <c:pt idx="1">
                  <c:v>0.62057919507502601</c:v>
                </c:pt>
                <c:pt idx="2">
                  <c:v>0.70590147269768222</c:v>
                </c:pt>
                <c:pt idx="3">
                  <c:v>0.69819865400652958</c:v>
                </c:pt>
                <c:pt idx="4">
                  <c:v>0.65362845240901535</c:v>
                </c:pt>
                <c:pt idx="5">
                  <c:v>0.59470437189024905</c:v>
                </c:pt>
                <c:pt idx="6">
                  <c:v>0.53208627503097528</c:v>
                </c:pt>
                <c:pt idx="7">
                  <c:v>0.47104932616787587</c:v>
                </c:pt>
                <c:pt idx="8">
                  <c:v>0.41413526652882537</c:v>
                </c:pt>
                <c:pt idx="9">
                  <c:v>0.36242498645357291</c:v>
                </c:pt>
                <c:pt idx="10">
                  <c:v>0.31620565681027979</c:v>
                </c:pt>
                <c:pt idx="11">
                  <c:v>0.27533879653913451</c:v>
                </c:pt>
                <c:pt idx="12">
                  <c:v>0.23946910370027999</c:v>
                </c:pt>
                <c:pt idx="13">
                  <c:v>0.20814423557542949</c:v>
                </c:pt>
                <c:pt idx="14">
                  <c:v>0.18088317441527038</c:v>
                </c:pt>
                <c:pt idx="15">
                  <c:v>0.15721432682645359</c:v>
                </c:pt>
                <c:pt idx="16">
                  <c:v>0.13669564066126522</c:v>
                </c:pt>
                <c:pt idx="17">
                  <c:v>0.11892404180370587</c:v>
                </c:pt>
                <c:pt idx="18">
                  <c:v>0.10353859890333413</c:v>
                </c:pt>
                <c:pt idx="19">
                  <c:v>9.0220099928135386E-2</c:v>
                </c:pt>
                <c:pt idx="20">
                  <c:v>7.8688678233778328E-2</c:v>
                </c:pt>
                <c:pt idx="21">
                  <c:v>6.8700482769549417E-2</c:v>
                </c:pt>
                <c:pt idx="22">
                  <c:v>6.0043988479180049E-2</c:v>
                </c:pt>
                <c:pt idx="23">
                  <c:v>5.2536295019458806E-2</c:v>
                </c:pt>
                <c:pt idx="24">
                  <c:v>4.6019607844476666E-2</c:v>
                </c:pt>
                <c:pt idx="25">
                  <c:v>4.03580005820591E-2</c:v>
                </c:pt>
                <c:pt idx="26">
                  <c:v>3.5434499706900484E-2</c:v>
                </c:pt>
                <c:pt idx="27">
                  <c:v>3.1148498092445236E-2</c:v>
                </c:pt>
                <c:pt idx="28">
                  <c:v>2.7413484406888667E-2</c:v>
                </c:pt>
                <c:pt idx="29">
                  <c:v>2.415506496250755E-2</c:v>
                </c:pt>
                <c:pt idx="30">
                  <c:v>2.1309249985966023E-2</c:v>
                </c:pt>
                <c:pt idx="31">
                  <c:v>1.8820975083466047E-2</c:v>
                </c:pt>
                <c:pt idx="32">
                  <c:v>1.664282948456268E-2</c:v>
                </c:pt>
                <c:pt idx="33">
                  <c:v>1.473396454907081E-2</c:v>
                </c:pt>
                <c:pt idx="34">
                  <c:v>1.3059158442795569E-2</c:v>
                </c:pt>
                <c:pt idx="35">
                  <c:v>1.1588015481335414E-2</c:v>
                </c:pt>
                <c:pt idx="36">
                  <c:v>1.0294281200849882E-2</c:v>
                </c:pt>
                <c:pt idx="37">
                  <c:v>9.1552566252473423E-3</c:v>
                </c:pt>
                <c:pt idx="38">
                  <c:v>8.1512974028289942E-3</c:v>
                </c:pt>
                <c:pt idx="39">
                  <c:v>7.2653854595868808E-3</c:v>
                </c:pt>
                <c:pt idx="40">
                  <c:v>6.4827625599438721E-3</c:v>
                </c:pt>
                <c:pt idx="41">
                  <c:v>5.7906166897879335E-3</c:v>
                </c:pt>
                <c:pt idx="42">
                  <c:v>5.1778134986143554E-3</c:v>
                </c:pt>
                <c:pt idx="43">
                  <c:v>4.6346661776399739E-3</c:v>
                </c:pt>
                <c:pt idx="44">
                  <c:v>4.1527381296360237E-3</c:v>
                </c:pt>
                <c:pt idx="45">
                  <c:v>3.7246736239474453E-3</c:v>
                </c:pt>
                <c:pt idx="46">
                  <c:v>3.3440523453026711E-3</c:v>
                </c:pt>
                <c:pt idx="47">
                  <c:v>3.0052643543757654E-3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29-4B46-A31B-0ADB687042E3}"/>
            </c:ext>
          </c:extLst>
        </c:ser>
        <c:ser>
          <c:idx val="1"/>
          <c:order val="1"/>
          <c:tx>
            <c:strRef>
              <c:f>Модель!$D$56</c:f>
              <c:strCache>
                <c:ptCount val="1"/>
                <c:pt idx="0">
                  <c:v>Критическое значение при альфа=0,05</c:v>
                </c:pt>
              </c:strCache>
            </c:strRef>
          </c:tx>
          <c:marker>
            <c:symbol val="none"/>
          </c:marker>
          <c:xVal>
            <c:numRef>
              <c:f>Модель!$D$58:$D$59</c:f>
              <c:numCache>
                <c:formatCode>General</c:formatCode>
                <c:ptCount val="2"/>
                <c:pt idx="0">
                  <c:v>3.0983912121407795</c:v>
                </c:pt>
                <c:pt idx="1">
                  <c:v>3.0983912121407795</c:v>
                </c:pt>
              </c:numCache>
            </c:numRef>
          </c:xVal>
          <c:yVal>
            <c:numRef>
              <c:f>Модель!$E$58:$E$59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829-4B46-A31B-0ADB687042E3}"/>
            </c:ext>
          </c:extLst>
        </c:ser>
        <c:ser>
          <c:idx val="2"/>
          <c:order val="2"/>
          <c:tx>
            <c:strRef>
              <c:f>Модель!$D$61</c:f>
              <c:strCache>
                <c:ptCount val="1"/>
                <c:pt idx="0">
                  <c:v>Тестовая статистика F0=5,336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Модель!$D$63:$D$64</c:f>
              <c:numCache>
                <c:formatCode>General</c:formatCode>
                <c:ptCount val="2"/>
                <c:pt idx="0">
                  <c:v>5.3357563170647158</c:v>
                </c:pt>
                <c:pt idx="1">
                  <c:v>5.3357563170647158</c:v>
                </c:pt>
              </c:numCache>
            </c:numRef>
          </c:xVal>
          <c:yVal>
            <c:numRef>
              <c:f>Модель!$E$63:$E$64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829-4B46-A31B-0ADB68704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53568"/>
        <c:axId val="134255744"/>
      </c:scatterChart>
      <c:valAx>
        <c:axId val="13425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8103359173126616"/>
              <c:y val="0.9243609695846842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34255744"/>
        <c:crosses val="autoZero"/>
        <c:crossBetween val="midCat"/>
      </c:valAx>
      <c:valAx>
        <c:axId val="134255744"/>
        <c:scaling>
          <c:orientation val="minMax"/>
          <c:max val="1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3425356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1795537589886813E-2"/>
          <c:y val="0.80928038786000267"/>
          <c:w val="0.83348574011810783"/>
          <c:h val="0.190719612139997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Модель!$I$50</c:f>
          <c:strCache>
            <c:ptCount val="1"/>
            <c:pt idx="0">
              <c:v>Распределение Фишера F(3;20)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7916585269858289E-2"/>
          <c:y val="0.13628439092172301"/>
          <c:w val="0.86458727084151799"/>
          <c:h val="0.567578416771382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Модель!$B$56</c:f>
              <c:strCache>
                <c:ptCount val="1"/>
                <c:pt idx="0">
                  <c:v>Плотность вероятности F-распределения (pdf)</c:v>
                </c:pt>
              </c:strCache>
            </c:strRef>
          </c:tx>
          <c:marker>
            <c:symbol val="none"/>
          </c:marker>
          <c:xVal>
            <c:numRef>
              <c:f>Модель!$A$58:$A$105</c:f>
              <c:numCache>
                <c:formatCode>0.000</c:formatCode>
                <c:ptCount val="48"/>
                <c:pt idx="0">
                  <c:v>0</c:v>
                </c:pt>
                <c:pt idx="1">
                  <c:v>0.12991865926298407</c:v>
                </c:pt>
                <c:pt idx="2">
                  <c:v>0.25983731852596814</c:v>
                </c:pt>
                <c:pt idx="3">
                  <c:v>0.38975597778895221</c:v>
                </c:pt>
                <c:pt idx="4">
                  <c:v>0.51967463705193628</c:v>
                </c:pt>
                <c:pt idx="5">
                  <c:v>0.64959329631492035</c:v>
                </c:pt>
                <c:pt idx="6">
                  <c:v>0.77951195557790443</c:v>
                </c:pt>
                <c:pt idx="7">
                  <c:v>0.9094306148408885</c:v>
                </c:pt>
                <c:pt idx="8">
                  <c:v>1.0393492741038726</c:v>
                </c:pt>
                <c:pt idx="9">
                  <c:v>1.1692679333668567</c:v>
                </c:pt>
                <c:pt idx="10">
                  <c:v>1.2991865926298409</c:v>
                </c:pt>
                <c:pt idx="11">
                  <c:v>1.4291052518928251</c:v>
                </c:pt>
                <c:pt idx="12">
                  <c:v>1.5590239111558093</c:v>
                </c:pt>
                <c:pt idx="13">
                  <c:v>1.6889425704187935</c:v>
                </c:pt>
                <c:pt idx="14">
                  <c:v>1.8188612296817777</c:v>
                </c:pt>
                <c:pt idx="15">
                  <c:v>1.9487798889447618</c:v>
                </c:pt>
                <c:pt idx="16">
                  <c:v>2.078698548207746</c:v>
                </c:pt>
                <c:pt idx="17">
                  <c:v>2.2086172074707302</c:v>
                </c:pt>
                <c:pt idx="18">
                  <c:v>2.3385358667337144</c:v>
                </c:pt>
                <c:pt idx="19">
                  <c:v>2.4684545259966986</c:v>
                </c:pt>
                <c:pt idx="20">
                  <c:v>2.5983731852596827</c:v>
                </c:pt>
                <c:pt idx="21">
                  <c:v>2.7282918445226669</c:v>
                </c:pt>
                <c:pt idx="22">
                  <c:v>2.8582105037856511</c:v>
                </c:pt>
                <c:pt idx="23">
                  <c:v>2.9881291630486353</c:v>
                </c:pt>
                <c:pt idx="24">
                  <c:v>3.1180478223116195</c:v>
                </c:pt>
                <c:pt idx="25">
                  <c:v>3.2479664815746037</c:v>
                </c:pt>
                <c:pt idx="26">
                  <c:v>3.3778851408375878</c:v>
                </c:pt>
                <c:pt idx="27">
                  <c:v>3.507803800100572</c:v>
                </c:pt>
                <c:pt idx="28">
                  <c:v>3.6377224593635562</c:v>
                </c:pt>
                <c:pt idx="29">
                  <c:v>3.7676411186265404</c:v>
                </c:pt>
                <c:pt idx="30">
                  <c:v>3.8975597778895246</c:v>
                </c:pt>
                <c:pt idx="31">
                  <c:v>4.0274784371525083</c:v>
                </c:pt>
                <c:pt idx="32">
                  <c:v>4.157397096415492</c:v>
                </c:pt>
                <c:pt idx="33">
                  <c:v>4.2873157556784758</c:v>
                </c:pt>
                <c:pt idx="34">
                  <c:v>4.4172344149414595</c:v>
                </c:pt>
                <c:pt idx="35">
                  <c:v>4.5471530742044433</c:v>
                </c:pt>
                <c:pt idx="36">
                  <c:v>4.677071733467427</c:v>
                </c:pt>
                <c:pt idx="37">
                  <c:v>4.8069903927304107</c:v>
                </c:pt>
                <c:pt idx="38">
                  <c:v>4.9369090519933945</c:v>
                </c:pt>
                <c:pt idx="39">
                  <c:v>5.0668277112563782</c:v>
                </c:pt>
                <c:pt idx="40">
                  <c:v>5.1967463705193619</c:v>
                </c:pt>
                <c:pt idx="41">
                  <c:v>5.3266650297823457</c:v>
                </c:pt>
                <c:pt idx="42">
                  <c:v>5.4565836890453294</c:v>
                </c:pt>
                <c:pt idx="43">
                  <c:v>5.5865023483083132</c:v>
                </c:pt>
                <c:pt idx="44">
                  <c:v>5.7164210075712969</c:v>
                </c:pt>
                <c:pt idx="45">
                  <c:v>5.8463396668342806</c:v>
                </c:pt>
                <c:pt idx="46">
                  <c:v>5.9762583260972644</c:v>
                </c:pt>
                <c:pt idx="47">
                  <c:v>6.1061769853602481</c:v>
                </c:pt>
              </c:numCache>
            </c:numRef>
          </c:xVal>
          <c:yVal>
            <c:numRef>
              <c:f>Модель!$B$58:$B$105</c:f>
              <c:numCache>
                <c:formatCode>0.00000</c:formatCode>
                <c:ptCount val="48"/>
                <c:pt idx="0">
                  <c:v>0</c:v>
                </c:pt>
                <c:pt idx="1">
                  <c:v>0.62057919507502601</c:v>
                </c:pt>
                <c:pt idx="2">
                  <c:v>0.70590147269768222</c:v>
                </c:pt>
                <c:pt idx="3">
                  <c:v>0.69819865400652958</c:v>
                </c:pt>
                <c:pt idx="4">
                  <c:v>0.65362845240901535</c:v>
                </c:pt>
                <c:pt idx="5">
                  <c:v>0.59470437189024905</c:v>
                </c:pt>
                <c:pt idx="6">
                  <c:v>0.53208627503097528</c:v>
                </c:pt>
                <c:pt idx="7">
                  <c:v>0.47104932616787587</c:v>
                </c:pt>
                <c:pt idx="8">
                  <c:v>0.41413526652882537</c:v>
                </c:pt>
                <c:pt idx="9">
                  <c:v>0.36242498645357291</c:v>
                </c:pt>
                <c:pt idx="10">
                  <c:v>0.31620565681027979</c:v>
                </c:pt>
                <c:pt idx="11">
                  <c:v>0.27533879653913451</c:v>
                </c:pt>
                <c:pt idx="12">
                  <c:v>0.23946910370027999</c:v>
                </c:pt>
                <c:pt idx="13">
                  <c:v>0.20814423557542949</c:v>
                </c:pt>
                <c:pt idx="14">
                  <c:v>0.18088317441527038</c:v>
                </c:pt>
                <c:pt idx="15">
                  <c:v>0.15721432682645359</c:v>
                </c:pt>
                <c:pt idx="16">
                  <c:v>0.13669564066126522</c:v>
                </c:pt>
                <c:pt idx="17">
                  <c:v>0.11892404180370587</c:v>
                </c:pt>
                <c:pt idx="18">
                  <c:v>0.10353859890333413</c:v>
                </c:pt>
                <c:pt idx="19">
                  <c:v>9.0220099928135386E-2</c:v>
                </c:pt>
                <c:pt idx="20">
                  <c:v>7.8688678233778328E-2</c:v>
                </c:pt>
                <c:pt idx="21">
                  <c:v>6.8700482769549417E-2</c:v>
                </c:pt>
                <c:pt idx="22">
                  <c:v>6.0043988479180049E-2</c:v>
                </c:pt>
                <c:pt idx="23">
                  <c:v>5.2536295019458806E-2</c:v>
                </c:pt>
                <c:pt idx="24">
                  <c:v>4.6019607844476666E-2</c:v>
                </c:pt>
                <c:pt idx="25">
                  <c:v>4.03580005820591E-2</c:v>
                </c:pt>
                <c:pt idx="26">
                  <c:v>3.5434499706900484E-2</c:v>
                </c:pt>
                <c:pt idx="27">
                  <c:v>3.1148498092445236E-2</c:v>
                </c:pt>
                <c:pt idx="28">
                  <c:v>2.7413484406888667E-2</c:v>
                </c:pt>
                <c:pt idx="29">
                  <c:v>2.415506496250755E-2</c:v>
                </c:pt>
                <c:pt idx="30">
                  <c:v>2.1309249985966023E-2</c:v>
                </c:pt>
                <c:pt idx="31">
                  <c:v>1.8820975083466047E-2</c:v>
                </c:pt>
                <c:pt idx="32">
                  <c:v>1.664282948456268E-2</c:v>
                </c:pt>
                <c:pt idx="33">
                  <c:v>1.473396454907081E-2</c:v>
                </c:pt>
                <c:pt idx="34">
                  <c:v>1.3059158442795569E-2</c:v>
                </c:pt>
                <c:pt idx="35">
                  <c:v>1.1588015481335414E-2</c:v>
                </c:pt>
                <c:pt idx="36">
                  <c:v>1.0294281200849882E-2</c:v>
                </c:pt>
                <c:pt idx="37">
                  <c:v>9.1552566252473423E-3</c:v>
                </c:pt>
                <c:pt idx="38">
                  <c:v>8.1512974028289942E-3</c:v>
                </c:pt>
                <c:pt idx="39">
                  <c:v>7.2653854595868808E-3</c:v>
                </c:pt>
                <c:pt idx="40">
                  <c:v>6.4827625599438721E-3</c:v>
                </c:pt>
                <c:pt idx="41">
                  <c:v>5.7906166897879335E-3</c:v>
                </c:pt>
                <c:pt idx="42">
                  <c:v>5.1778134986143554E-3</c:v>
                </c:pt>
                <c:pt idx="43">
                  <c:v>4.6346661776399739E-3</c:v>
                </c:pt>
                <c:pt idx="44">
                  <c:v>4.1527381296360237E-3</c:v>
                </c:pt>
                <c:pt idx="45">
                  <c:v>3.7246736239474453E-3</c:v>
                </c:pt>
                <c:pt idx="46">
                  <c:v>3.3440523453026711E-3</c:v>
                </c:pt>
                <c:pt idx="47">
                  <c:v>3.0052643543757654E-3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FC0-45EA-AAB0-517AEEEA6B41}"/>
            </c:ext>
          </c:extLst>
        </c:ser>
        <c:ser>
          <c:idx val="1"/>
          <c:order val="1"/>
          <c:tx>
            <c:strRef>
              <c:f>Модель!$D$56</c:f>
              <c:strCache>
                <c:ptCount val="1"/>
                <c:pt idx="0">
                  <c:v>Критическое значение при альфа=0,05</c:v>
                </c:pt>
              </c:strCache>
            </c:strRef>
          </c:tx>
          <c:marker>
            <c:symbol val="none"/>
          </c:marker>
          <c:xVal>
            <c:numRef>
              <c:f>Модель!$D$58:$D$59</c:f>
              <c:numCache>
                <c:formatCode>General</c:formatCode>
                <c:ptCount val="2"/>
                <c:pt idx="0">
                  <c:v>3.0983912121407795</c:v>
                </c:pt>
                <c:pt idx="1">
                  <c:v>3.0983912121407795</c:v>
                </c:pt>
              </c:numCache>
            </c:numRef>
          </c:xVal>
          <c:yVal>
            <c:numRef>
              <c:f>Модель!$E$58:$E$59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FC0-45EA-AAB0-517AEEEA6B41}"/>
            </c:ext>
          </c:extLst>
        </c:ser>
        <c:ser>
          <c:idx val="2"/>
          <c:order val="2"/>
          <c:tx>
            <c:strRef>
              <c:f>Модель!$D$61</c:f>
              <c:strCache>
                <c:ptCount val="1"/>
                <c:pt idx="0">
                  <c:v>Тестовая статистика F0=5,336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Модель!$D$63:$D$64</c:f>
              <c:numCache>
                <c:formatCode>General</c:formatCode>
                <c:ptCount val="2"/>
                <c:pt idx="0">
                  <c:v>5.3357563170647158</c:v>
                </c:pt>
                <c:pt idx="1">
                  <c:v>5.3357563170647158</c:v>
                </c:pt>
              </c:numCache>
            </c:numRef>
          </c:xVal>
          <c:yVal>
            <c:numRef>
              <c:f>Модель!$E$63:$E$64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FC0-45EA-AAB0-517AEEEA6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26688"/>
        <c:axId val="134632960"/>
      </c:scatterChart>
      <c:valAx>
        <c:axId val="13462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8103359173126616"/>
              <c:y val="0.9243609695846842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34632960"/>
        <c:crosses val="autoZero"/>
        <c:crossBetween val="midCat"/>
      </c:valAx>
      <c:valAx>
        <c:axId val="134632960"/>
        <c:scaling>
          <c:orientation val="minMax"/>
          <c:max val="1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3462668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1795537589886813E-2"/>
          <c:y val="0.80928038786000267"/>
          <c:w val="0.83348574011810783"/>
          <c:h val="0.190719612139997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'Box-plot'!$A$4</c:f>
          <c:strCache>
            <c:ptCount val="1"/>
            <c:pt idx="0">
              <c:v>Блочная диаграмма для выборок одинакового размера</c:v>
            </c:pt>
          </c:strCache>
        </c:strRef>
      </c:tx>
      <c:layout>
        <c:manualLayout>
          <c:xMode val="edge"/>
          <c:yMode val="edge"/>
          <c:x val="0.24043478086222178"/>
          <c:y val="2.3809523809523808E-2"/>
        </c:manualLayout>
      </c:layout>
      <c:overlay val="1"/>
      <c:txPr>
        <a:bodyPr/>
        <a:lstStyle/>
        <a:p>
          <a:pPr>
            <a:defRPr sz="12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575305548383987"/>
          <c:y val="1.9894114702654835E-2"/>
          <c:w val="0.81371143466145102"/>
          <c:h val="0.90495787048623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'Box-plot'!$A$36</c:f>
              <c:strCache>
                <c:ptCount val="1"/>
                <c:pt idx="0">
                  <c:v>МАКС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'Box-plot'!$B$31:$E$31</c:f>
              <c:strCache>
                <c:ptCount val="4"/>
                <c:pt idx="0">
                  <c:v>Выборка1</c:v>
                </c:pt>
                <c:pt idx="1">
                  <c:v>Выборка2</c:v>
                </c:pt>
                <c:pt idx="2">
                  <c:v>Выборка3</c:v>
                </c:pt>
                <c:pt idx="3">
                  <c:v>Выборка4</c:v>
                </c:pt>
              </c:strCache>
            </c:strRef>
          </c:cat>
          <c:val>
            <c:numRef>
              <c:f>'Box-plot'!$B$36:$E$36</c:f>
              <c:numCache>
                <c:formatCode>General</c:formatCode>
                <c:ptCount val="4"/>
                <c:pt idx="0">
                  <c:v>14</c:v>
                </c:pt>
                <c:pt idx="1">
                  <c:v>20</c:v>
                </c:pt>
                <c:pt idx="2">
                  <c:v>20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9-4582-833C-881A043BB504}"/>
            </c:ext>
          </c:extLst>
        </c:ser>
        <c:ser>
          <c:idx val="4"/>
          <c:order val="1"/>
          <c:tx>
            <c:strRef>
              <c:f>'Box-plot'!$A$35</c:f>
              <c:strCache>
                <c:ptCount val="1"/>
                <c:pt idx="0">
                  <c:v>Q3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'Box-plot'!$B$41:$E$41</c:f>
                <c:numCache>
                  <c:formatCode>General</c:formatCode>
                  <c:ptCount val="4"/>
                  <c:pt idx="0">
                    <c:v>2</c:v>
                  </c:pt>
                  <c:pt idx="1">
                    <c:v>3.5</c:v>
                  </c:pt>
                  <c:pt idx="2">
                    <c:v>1.5</c:v>
                  </c:pt>
                  <c:pt idx="3">
                    <c:v>0.5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'Box-plot'!$B$31:$E$31</c:f>
              <c:strCache>
                <c:ptCount val="4"/>
                <c:pt idx="0">
                  <c:v>Выборка1</c:v>
                </c:pt>
                <c:pt idx="1">
                  <c:v>Выборка2</c:v>
                </c:pt>
                <c:pt idx="2">
                  <c:v>Выборка3</c:v>
                </c:pt>
                <c:pt idx="3">
                  <c:v>Выборка4</c:v>
                </c:pt>
              </c:strCache>
            </c:strRef>
          </c:cat>
          <c:val>
            <c:numRef>
              <c:f>'Box-plot'!$B$35:$E$35</c:f>
              <c:numCache>
                <c:formatCode>General</c:formatCode>
                <c:ptCount val="4"/>
                <c:pt idx="0">
                  <c:v>12</c:v>
                </c:pt>
                <c:pt idx="1">
                  <c:v>16.5</c:v>
                </c:pt>
                <c:pt idx="2">
                  <c:v>18.5</c:v>
                </c:pt>
                <c:pt idx="3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E9-4582-833C-881A043BB504}"/>
            </c:ext>
          </c:extLst>
        </c:ser>
        <c:ser>
          <c:idx val="5"/>
          <c:order val="2"/>
          <c:tx>
            <c:strRef>
              <c:f>'Box-plot'!$A$34</c:f>
              <c:strCache>
                <c:ptCount val="1"/>
                <c:pt idx="0">
                  <c:v>Q2 (Медиана)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0408163265306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E9-4582-833C-881A043BB504}"/>
                </c:ext>
              </c:extLst>
            </c:dLbl>
            <c:dLbl>
              <c:idx val="1"/>
              <c:layout>
                <c:manualLayout>
                  <c:x val="0"/>
                  <c:y val="1.36054421768707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E9-4582-833C-881A043BB504}"/>
                </c:ext>
              </c:extLst>
            </c:dLbl>
            <c:dLbl>
              <c:idx val="2"/>
              <c:layout>
                <c:manualLayout>
                  <c:x val="-2.3188410030977524E-3"/>
                  <c:y val="-3.82559322941775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6E9-4582-833C-881A043BB504}"/>
                </c:ext>
              </c:extLst>
            </c:dLbl>
            <c:dLbl>
              <c:idx val="3"/>
              <c:layout>
                <c:manualLayout>
                  <c:x val="0"/>
                  <c:y val="2.7210884353741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6E9-4582-833C-881A043BB5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'Box-plot'!$B$31:$E$31</c:f>
              <c:strCache>
                <c:ptCount val="4"/>
                <c:pt idx="0">
                  <c:v>Выборка1</c:v>
                </c:pt>
                <c:pt idx="1">
                  <c:v>Выборка2</c:v>
                </c:pt>
                <c:pt idx="2">
                  <c:v>Выборка3</c:v>
                </c:pt>
                <c:pt idx="3">
                  <c:v>Выборка4</c:v>
                </c:pt>
              </c:strCache>
            </c:strRef>
          </c:cat>
          <c:val>
            <c:numRef>
              <c:f>'Box-plot'!$B$34:$E$34</c:f>
              <c:numCache>
                <c:formatCode>General</c:formatCode>
                <c:ptCount val="4"/>
                <c:pt idx="0">
                  <c:v>11.5</c:v>
                </c:pt>
                <c:pt idx="1">
                  <c:v>15</c:v>
                </c:pt>
                <c:pt idx="2">
                  <c:v>16</c:v>
                </c:pt>
                <c:pt idx="3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E9-4582-833C-881A043BB504}"/>
            </c:ext>
          </c:extLst>
        </c:ser>
        <c:ser>
          <c:idx val="6"/>
          <c:order val="3"/>
          <c:tx>
            <c:strRef>
              <c:f>'Box-plot'!$A$33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1921902619315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6E9-4582-833C-881A043BB504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'Box-plot'!$B$42:$E$42</c:f>
                <c:numCache>
                  <c:formatCode>General</c:formatCode>
                  <c:ptCount val="4"/>
                  <c:pt idx="0">
                    <c:v>4.25</c:v>
                  </c:pt>
                  <c:pt idx="1">
                    <c:v>4.25</c:v>
                  </c:pt>
                  <c:pt idx="2">
                    <c:v>1.5</c:v>
                  </c:pt>
                  <c:pt idx="3">
                    <c:v>0.25</c:v>
                  </c:pt>
                </c:numCache>
              </c:numRef>
            </c:minus>
          </c:errBars>
          <c:cat>
            <c:strRef>
              <c:f>'Box-plot'!$B$31:$E$31</c:f>
              <c:strCache>
                <c:ptCount val="4"/>
                <c:pt idx="0">
                  <c:v>Выборка1</c:v>
                </c:pt>
                <c:pt idx="1">
                  <c:v>Выборка2</c:v>
                </c:pt>
                <c:pt idx="2">
                  <c:v>Выборка3</c:v>
                </c:pt>
                <c:pt idx="3">
                  <c:v>Выборка4</c:v>
                </c:pt>
              </c:strCache>
            </c:strRef>
          </c:cat>
          <c:val>
            <c:numRef>
              <c:f>'Box-plot'!$B$33:$E$33</c:f>
              <c:numCache>
                <c:formatCode>General</c:formatCode>
                <c:ptCount val="4"/>
                <c:pt idx="0">
                  <c:v>10.25</c:v>
                </c:pt>
                <c:pt idx="1">
                  <c:v>14.25</c:v>
                </c:pt>
                <c:pt idx="2">
                  <c:v>13.5</c:v>
                </c:pt>
                <c:pt idx="3">
                  <c:v>15.25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E9-4582-833C-881A043BB504}"/>
            </c:ext>
          </c:extLst>
        </c:ser>
        <c:ser>
          <c:idx val="1"/>
          <c:order val="4"/>
          <c:tx>
            <c:strRef>
              <c:f>'Box-plot'!$A$32</c:f>
              <c:strCache>
                <c:ptCount val="1"/>
                <c:pt idx="0">
                  <c:v>МИН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'Box-plot'!$B$31:$E$31</c:f>
              <c:strCache>
                <c:ptCount val="4"/>
                <c:pt idx="0">
                  <c:v>Выборка1</c:v>
                </c:pt>
                <c:pt idx="1">
                  <c:v>Выборка2</c:v>
                </c:pt>
                <c:pt idx="2">
                  <c:v>Выборка3</c:v>
                </c:pt>
                <c:pt idx="3">
                  <c:v>Выборка4</c:v>
                </c:pt>
              </c:strCache>
            </c:strRef>
          </c:cat>
          <c:val>
            <c:numRef>
              <c:f>'Box-plot'!$B$32:$E$32</c:f>
              <c:numCache>
                <c:formatCode>General</c:formatCode>
                <c:ptCount val="4"/>
                <c:pt idx="0">
                  <c:v>6</c:v>
                </c:pt>
                <c:pt idx="1">
                  <c:v>10</c:v>
                </c:pt>
                <c:pt idx="2">
                  <c:v>12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E9-4582-833C-881A043BB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9895168"/>
        <c:axId val="139897088"/>
      </c:barChart>
      <c:catAx>
        <c:axId val="13989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excel2.ru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6138917930191561"/>
              <c:y val="0.8156291177888478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39897088"/>
        <c:crosses val="autoZero"/>
        <c:auto val="1"/>
        <c:lblAlgn val="ctr"/>
        <c:lblOffset val="100"/>
        <c:noMultiLvlLbl val="0"/>
      </c:catAx>
      <c:valAx>
        <c:axId val="1398970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3989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'Box-plot (разные n)'!$A$4</c:f>
          <c:strCache>
            <c:ptCount val="1"/>
            <c:pt idx="0">
              <c:v>Блочная диаграмма для выборок с разными размерами</c:v>
            </c:pt>
          </c:strCache>
        </c:strRef>
      </c:tx>
      <c:layout>
        <c:manualLayout>
          <c:xMode val="edge"/>
          <c:yMode val="edge"/>
          <c:x val="0.26039735099337746"/>
          <c:y val="2.0408163265306121E-2"/>
        </c:manualLayout>
      </c:layout>
      <c:overlay val="1"/>
      <c:txPr>
        <a:bodyPr/>
        <a:lstStyle/>
        <a:p>
          <a:pPr>
            <a:defRPr sz="12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8108219916219082"/>
          <c:y val="1.9894114702654835E-2"/>
          <c:w val="0.79015950820716951"/>
          <c:h val="0.90495787048623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'Box-plot (разные n)'!$A$36</c:f>
              <c:strCache>
                <c:ptCount val="1"/>
                <c:pt idx="0">
                  <c:v>МАКС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'Box-plot (разные n)'!$B$31:$D$31</c:f>
              <c:strCache>
                <c:ptCount val="3"/>
                <c:pt idx="0">
                  <c:v>Выборка1</c:v>
                </c:pt>
                <c:pt idx="1">
                  <c:v>Выборка2</c:v>
                </c:pt>
                <c:pt idx="2">
                  <c:v>Выборка3</c:v>
                </c:pt>
              </c:strCache>
            </c:strRef>
          </c:cat>
          <c:val>
            <c:numRef>
              <c:f>'Box-plot (разные n)'!$B$36:$D$36</c:f>
              <c:numCache>
                <c:formatCode>General</c:formatCode>
                <c:ptCount val="3"/>
                <c:pt idx="0">
                  <c:v>97</c:v>
                </c:pt>
                <c:pt idx="1">
                  <c:v>94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1-4952-90D5-008EF00D1454}"/>
            </c:ext>
          </c:extLst>
        </c:ser>
        <c:ser>
          <c:idx val="4"/>
          <c:order val="1"/>
          <c:tx>
            <c:strRef>
              <c:f>'Box-plot (разные n)'!$A$35</c:f>
              <c:strCache>
                <c:ptCount val="1"/>
                <c:pt idx="0">
                  <c:v>Q3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'Box-plot (разные n)'!$B$41:$D$41</c:f>
                <c:numCache>
                  <c:formatCode>General</c:formatCode>
                  <c:ptCount val="3"/>
                  <c:pt idx="0">
                    <c:v>12.25</c:v>
                  </c:pt>
                  <c:pt idx="1">
                    <c:v>8</c:v>
                  </c:pt>
                  <c:pt idx="2">
                    <c:v>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'Box-plot (разные n)'!$B$31:$D$31</c:f>
              <c:strCache>
                <c:ptCount val="3"/>
                <c:pt idx="0">
                  <c:v>Выборка1</c:v>
                </c:pt>
                <c:pt idx="1">
                  <c:v>Выборка2</c:v>
                </c:pt>
                <c:pt idx="2">
                  <c:v>Выборка3</c:v>
                </c:pt>
              </c:strCache>
            </c:strRef>
          </c:cat>
          <c:val>
            <c:numRef>
              <c:f>'Box-plot (разные n)'!$B$35:$D$35</c:f>
              <c:numCache>
                <c:formatCode>General</c:formatCode>
                <c:ptCount val="3"/>
                <c:pt idx="0">
                  <c:v>84.75</c:v>
                </c:pt>
                <c:pt idx="1">
                  <c:v>86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F1-4952-90D5-008EF00D1454}"/>
            </c:ext>
          </c:extLst>
        </c:ser>
        <c:ser>
          <c:idx val="5"/>
          <c:order val="2"/>
          <c:tx>
            <c:strRef>
              <c:f>'Box-plot (разные n)'!$A$34</c:f>
              <c:strCache>
                <c:ptCount val="1"/>
                <c:pt idx="0">
                  <c:v>Q2 (Медиана)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0408163265306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F1-4952-90D5-008EF00D1454}"/>
                </c:ext>
              </c:extLst>
            </c:dLbl>
            <c:dLbl>
              <c:idx val="1"/>
              <c:layout>
                <c:manualLayout>
                  <c:x val="0"/>
                  <c:y val="1.36054421768707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F1-4952-90D5-008EF00D1454}"/>
                </c:ext>
              </c:extLst>
            </c:dLbl>
            <c:dLbl>
              <c:idx val="2"/>
              <c:layout>
                <c:manualLayout>
                  <c:x val="0"/>
                  <c:y val="9.7799511002444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F1-4952-90D5-008EF00D14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'Box-plot (разные n)'!$B$31:$D$31</c:f>
              <c:strCache>
                <c:ptCount val="3"/>
                <c:pt idx="0">
                  <c:v>Выборка1</c:v>
                </c:pt>
                <c:pt idx="1">
                  <c:v>Выборка2</c:v>
                </c:pt>
                <c:pt idx="2">
                  <c:v>Выборка3</c:v>
                </c:pt>
              </c:strCache>
            </c:strRef>
          </c:cat>
          <c:val>
            <c:numRef>
              <c:f>'Box-plot (разные n)'!$B$34:$D$34</c:f>
              <c:numCache>
                <c:formatCode>General</c:formatCode>
                <c:ptCount val="3"/>
                <c:pt idx="0">
                  <c:v>81.5</c:v>
                </c:pt>
                <c:pt idx="1">
                  <c:v>82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F1-4952-90D5-008EF00D1454}"/>
            </c:ext>
          </c:extLst>
        </c:ser>
        <c:ser>
          <c:idx val="6"/>
          <c:order val="3"/>
          <c:tx>
            <c:strRef>
              <c:f>'Box-plot (разные n)'!$A$33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1921902619315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F1-4952-90D5-008EF00D1454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'Box-plot (разные n)'!$B$42:$D$42</c:f>
                <c:numCache>
                  <c:formatCode>General</c:formatCode>
                  <c:ptCount val="3"/>
                  <c:pt idx="0">
                    <c:v>5.25</c:v>
                  </c:pt>
                  <c:pt idx="1">
                    <c:v>9</c:v>
                  </c:pt>
                  <c:pt idx="2">
                    <c:v>10</c:v>
                  </c:pt>
                </c:numCache>
              </c:numRef>
            </c:minus>
          </c:errBars>
          <c:cat>
            <c:strRef>
              <c:f>'Box-plot (разные n)'!$B$31:$D$31</c:f>
              <c:strCache>
                <c:ptCount val="3"/>
                <c:pt idx="0">
                  <c:v>Выборка1</c:v>
                </c:pt>
                <c:pt idx="1">
                  <c:v>Выборка2</c:v>
                </c:pt>
                <c:pt idx="2">
                  <c:v>Выборка3</c:v>
                </c:pt>
              </c:strCache>
            </c:strRef>
          </c:cat>
          <c:val>
            <c:numRef>
              <c:f>'Box-plot (разные n)'!$B$33:$D$33</c:f>
              <c:numCache>
                <c:formatCode>General</c:formatCode>
                <c:ptCount val="3"/>
                <c:pt idx="0">
                  <c:v>77.25</c:v>
                </c:pt>
                <c:pt idx="1">
                  <c:v>76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F1-4952-90D5-008EF00D1454}"/>
            </c:ext>
          </c:extLst>
        </c:ser>
        <c:ser>
          <c:idx val="1"/>
          <c:order val="4"/>
          <c:tx>
            <c:strRef>
              <c:f>'Box-plot (разные n)'!$A$32</c:f>
              <c:strCache>
                <c:ptCount val="1"/>
                <c:pt idx="0">
                  <c:v>МИН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'Box-plot (разные n)'!$B$31:$D$31</c:f>
              <c:strCache>
                <c:ptCount val="3"/>
                <c:pt idx="0">
                  <c:v>Выборка1</c:v>
                </c:pt>
                <c:pt idx="1">
                  <c:v>Выборка2</c:v>
                </c:pt>
                <c:pt idx="2">
                  <c:v>Выборка3</c:v>
                </c:pt>
              </c:strCache>
            </c:strRef>
          </c:cat>
          <c:val>
            <c:numRef>
              <c:f>'Box-plot (разные n)'!$B$32:$D$32</c:f>
              <c:numCache>
                <c:formatCode>General</c:formatCode>
                <c:ptCount val="3"/>
                <c:pt idx="0">
                  <c:v>72</c:v>
                </c:pt>
                <c:pt idx="1">
                  <c:v>67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F1-4952-90D5-008EF00D1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9617792"/>
        <c:axId val="139619712"/>
      </c:barChart>
      <c:catAx>
        <c:axId val="13961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excel2.ru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76625007966719394"/>
              <c:y val="0.8258331994215009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39619712"/>
        <c:crosses val="autoZero"/>
        <c:auto val="1"/>
        <c:lblAlgn val="ctr"/>
        <c:lblOffset val="100"/>
        <c:noMultiLvlLbl val="0"/>
      </c:catAx>
      <c:valAx>
        <c:axId val="1396197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39617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50</xdr:row>
      <xdr:rowOff>1</xdr:rowOff>
    </xdr:from>
    <xdr:to>
      <xdr:col>13</xdr:col>
      <xdr:colOff>0</xdr:colOff>
      <xdr:row>68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</xdr:colOff>
      <xdr:row>25</xdr:row>
      <xdr:rowOff>1</xdr:rowOff>
    </xdr:from>
    <xdr:to>
      <xdr:col>15</xdr:col>
      <xdr:colOff>0</xdr:colOff>
      <xdr:row>45</xdr:row>
      <xdr:rowOff>1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0</xdr:rowOff>
    </xdr:from>
    <xdr:to>
      <xdr:col>5</xdr:col>
      <xdr:colOff>0</xdr:colOff>
      <xdr:row>28</xdr:row>
      <xdr:rowOff>9525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0</xdr:rowOff>
    </xdr:from>
    <xdr:to>
      <xdr:col>4</xdr:col>
      <xdr:colOff>1</xdr:colOff>
      <xdr:row>28</xdr:row>
      <xdr:rowOff>9525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s://excel2.ru/articles/odnofaktornyy-dispersionnyy-analiz-one-way-anov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s://excel2.ru/articles/odnofaktornyy-dispersionnyy-analiz-one-way-anov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s://excel2.ru/articles/odnofaktornyy-dispersionnyy-analiz-one-way-anov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s://excel2.ru/articles/odnofaktornyy-dispersionnyy-analiz-one-way-anov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05"/>
  <sheetViews>
    <sheetView tabSelected="1" workbookViewId="0">
      <selection activeCell="O2" sqref="O2"/>
    </sheetView>
  </sheetViews>
  <sheetFormatPr defaultRowHeight="12.75" x14ac:dyDescent="0.2"/>
  <cols>
    <col min="1" max="1" width="13.85546875" style="6" customWidth="1"/>
    <col min="2" max="2" width="11.5703125" style="6" customWidth="1"/>
    <col min="3" max="3" width="9.28515625" style="6" bestFit="1" customWidth="1"/>
    <col min="4" max="4" width="11.140625" style="6" customWidth="1"/>
    <col min="5" max="5" width="7.140625" style="6" customWidth="1"/>
    <col min="6" max="6" width="12.5703125" style="6" customWidth="1"/>
    <col min="7" max="7" width="9.28515625" style="6" customWidth="1"/>
    <col min="8" max="9" width="9.140625" style="6"/>
    <col min="10" max="10" width="13.42578125" style="6" customWidth="1"/>
    <col min="11" max="11" width="12.85546875" style="6" customWidth="1"/>
    <col min="12" max="12" width="14.85546875" style="6" customWidth="1"/>
    <col min="13" max="13" width="12.28515625" style="6" customWidth="1"/>
    <col min="14" max="14" width="24" style="6" bestFit="1" customWidth="1"/>
    <col min="15" max="15" width="24.85546875" style="6" bestFit="1" customWidth="1"/>
    <col min="16" max="16384" width="9.140625" style="6"/>
  </cols>
  <sheetData>
    <row r="1" spans="1:16" ht="26.25" x14ac:dyDescent="0.2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15.75" x14ac:dyDescent="0.25">
      <c r="A2" s="4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8" t="s">
        <v>115</v>
      </c>
    </row>
    <row r="3" spans="1:16" ht="18.75" x14ac:dyDescent="0.2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5.75" x14ac:dyDescent="0.25">
      <c r="A4" s="1" t="s">
        <v>60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">
      <c r="L5" s="6" t="s">
        <v>114</v>
      </c>
    </row>
    <row r="6" spans="1:16" x14ac:dyDescent="0.2">
      <c r="B6" s="11" t="s">
        <v>61</v>
      </c>
      <c r="C6" s="11"/>
      <c r="D6" s="11"/>
      <c r="E6" s="11"/>
      <c r="F6" s="11"/>
      <c r="G6" s="11"/>
    </row>
    <row r="7" spans="1:16" ht="21" customHeight="1" x14ac:dyDescent="0.2">
      <c r="A7" s="43" t="s">
        <v>84</v>
      </c>
      <c r="B7" s="46">
        <v>1</v>
      </c>
      <c r="C7" s="46">
        <v>2</v>
      </c>
      <c r="D7" s="46">
        <v>3</v>
      </c>
      <c r="E7" s="46">
        <v>4</v>
      </c>
      <c r="F7" s="46">
        <v>5</v>
      </c>
      <c r="G7" s="46">
        <v>6</v>
      </c>
      <c r="H7" s="47" t="s">
        <v>30</v>
      </c>
      <c r="I7" s="47" t="s">
        <v>15</v>
      </c>
    </row>
    <row r="8" spans="1:16" x14ac:dyDescent="0.2">
      <c r="A8" s="44">
        <v>1</v>
      </c>
      <c r="B8" s="57">
        <v>10</v>
      </c>
      <c r="C8" s="57">
        <v>12</v>
      </c>
      <c r="D8" s="57">
        <v>14</v>
      </c>
      <c r="E8" s="57">
        <v>12</v>
      </c>
      <c r="F8" s="57">
        <v>6</v>
      </c>
      <c r="G8" s="57">
        <v>11</v>
      </c>
      <c r="H8" s="39">
        <f>SUM(B8:G8)</f>
        <v>65</v>
      </c>
      <c r="I8" s="40">
        <f>AVERAGE(B8:G8)</f>
        <v>10.833333333333334</v>
      </c>
      <c r="L8" s="35"/>
      <c r="M8" s="35"/>
      <c r="N8" s="35"/>
      <c r="O8" s="35"/>
      <c r="P8" s="35"/>
    </row>
    <row r="9" spans="1:16" x14ac:dyDescent="0.2">
      <c r="A9" s="45">
        <v>5</v>
      </c>
      <c r="B9" s="58">
        <v>10</v>
      </c>
      <c r="C9" s="58">
        <v>15</v>
      </c>
      <c r="D9" s="58">
        <v>15</v>
      </c>
      <c r="E9" s="58">
        <v>17</v>
      </c>
      <c r="F9" s="58">
        <v>20</v>
      </c>
      <c r="G9" s="58">
        <v>14</v>
      </c>
      <c r="H9" s="38">
        <f t="shared" ref="H9:H11" si="0">SUM(B9:G9)</f>
        <v>91</v>
      </c>
      <c r="I9" s="41">
        <f t="shared" ref="I9:I11" si="1">AVERAGE(B9:G9)</f>
        <v>15.166666666666666</v>
      </c>
      <c r="L9" s="35"/>
      <c r="M9" s="35"/>
      <c r="N9" s="35"/>
      <c r="O9" s="35"/>
      <c r="P9" s="35"/>
    </row>
    <row r="10" spans="1:16" x14ac:dyDescent="0.2">
      <c r="A10" s="45">
        <v>7</v>
      </c>
      <c r="B10" s="58">
        <v>13</v>
      </c>
      <c r="C10" s="58">
        <v>19</v>
      </c>
      <c r="D10" s="58">
        <v>17</v>
      </c>
      <c r="E10" s="58">
        <v>12</v>
      </c>
      <c r="F10" s="58">
        <v>15</v>
      </c>
      <c r="G10" s="58">
        <v>20</v>
      </c>
      <c r="H10" s="38">
        <f t="shared" si="0"/>
        <v>96</v>
      </c>
      <c r="I10" s="41">
        <f t="shared" si="1"/>
        <v>16</v>
      </c>
      <c r="L10" s="35"/>
      <c r="M10" s="35"/>
      <c r="N10" s="35"/>
      <c r="O10" s="35"/>
      <c r="P10" s="35"/>
    </row>
    <row r="11" spans="1:16" x14ac:dyDescent="0.2">
      <c r="A11" s="45">
        <v>10</v>
      </c>
      <c r="B11" s="58">
        <v>17</v>
      </c>
      <c r="C11" s="58">
        <v>19</v>
      </c>
      <c r="D11" s="58">
        <v>16</v>
      </c>
      <c r="E11" s="58">
        <v>15</v>
      </c>
      <c r="F11" s="58">
        <v>19</v>
      </c>
      <c r="G11" s="58">
        <v>15</v>
      </c>
      <c r="H11" s="38">
        <f t="shared" si="0"/>
        <v>101</v>
      </c>
      <c r="I11" s="41">
        <f t="shared" si="1"/>
        <v>16.833333333333332</v>
      </c>
      <c r="L11" s="35"/>
      <c r="M11" s="35"/>
      <c r="N11" s="35"/>
      <c r="O11" s="35"/>
      <c r="P11" s="35"/>
    </row>
    <row r="12" spans="1:16" x14ac:dyDescent="0.2">
      <c r="A12" s="37"/>
      <c r="B12" s="37"/>
      <c r="C12" s="37"/>
      <c r="D12" s="37"/>
      <c r="E12" s="37"/>
      <c r="F12" s="37"/>
      <c r="G12" s="37"/>
      <c r="H12" s="48">
        <f>SUM(H8:H11)</f>
        <v>353</v>
      </c>
      <c r="I12" s="49">
        <f>AVERAGE(I8:I11)</f>
        <v>14.708333333333332</v>
      </c>
    </row>
    <row r="13" spans="1:16" x14ac:dyDescent="0.2">
      <c r="A13" s="7" t="s">
        <v>101</v>
      </c>
      <c r="B13" s="7">
        <f>COUNTA(A8:A11)</f>
        <v>4</v>
      </c>
      <c r="C13" s="7" t="s">
        <v>102</v>
      </c>
      <c r="H13" s="36"/>
      <c r="I13" s="49">
        <f>AVERAGE(B8:G11)</f>
        <v>14.708333333333334</v>
      </c>
    </row>
    <row r="14" spans="1:16" x14ac:dyDescent="0.2">
      <c r="A14" s="7" t="s">
        <v>4</v>
      </c>
      <c r="B14" s="7">
        <f>COUNT(B7:G7)</f>
        <v>6</v>
      </c>
      <c r="C14" s="7" t="s">
        <v>82</v>
      </c>
      <c r="H14" s="36"/>
      <c r="I14" s="36"/>
    </row>
    <row r="15" spans="1:16" x14ac:dyDescent="0.2">
      <c r="A15" s="7" t="s">
        <v>73</v>
      </c>
      <c r="B15" s="7">
        <f>B13*B14</f>
        <v>24</v>
      </c>
      <c r="C15" s="7" t="s">
        <v>74</v>
      </c>
    </row>
    <row r="16" spans="1:16" x14ac:dyDescent="0.2">
      <c r="A16" s="52"/>
      <c r="B16" s="52"/>
      <c r="C16" s="52"/>
    </row>
    <row r="17" spans="1:15" x14ac:dyDescent="0.2">
      <c r="A17" s="7" t="s">
        <v>80</v>
      </c>
      <c r="B17" s="59">
        <v>0.05</v>
      </c>
      <c r="C17" s="7" t="s">
        <v>81</v>
      </c>
    </row>
    <row r="19" spans="1:15" ht="15.75" thickBot="1" x14ac:dyDescent="0.3">
      <c r="A19" t="s">
        <v>67</v>
      </c>
      <c r="I19" t="s">
        <v>67</v>
      </c>
    </row>
    <row r="20" spans="1:15" ht="46.5" x14ac:dyDescent="0.3">
      <c r="A20" s="53" t="s">
        <v>32</v>
      </c>
      <c r="B20" s="13" t="s">
        <v>8</v>
      </c>
      <c r="C20" s="13" t="s">
        <v>7</v>
      </c>
      <c r="D20" s="13" t="s">
        <v>9</v>
      </c>
      <c r="E20" s="75" t="s">
        <v>10</v>
      </c>
      <c r="F20" s="19" t="s">
        <v>33</v>
      </c>
      <c r="G20" s="76" t="s">
        <v>25</v>
      </c>
      <c r="I20" s="53" t="s">
        <v>32</v>
      </c>
      <c r="J20" s="54" t="s">
        <v>68</v>
      </c>
      <c r="K20" s="54" t="s">
        <v>77</v>
      </c>
      <c r="L20" s="54" t="s">
        <v>69</v>
      </c>
      <c r="M20" s="54" t="s">
        <v>70</v>
      </c>
      <c r="N20" s="55" t="s">
        <v>71</v>
      </c>
      <c r="O20" s="55" t="s">
        <v>72</v>
      </c>
    </row>
    <row r="21" spans="1:15" x14ac:dyDescent="0.2">
      <c r="A21" s="23" t="s">
        <v>64</v>
      </c>
      <c r="B21" s="35">
        <f>SUMSQ(H8:H11)/B14-H12*H12/B15</f>
        <v>128.45833333333303</v>
      </c>
      <c r="C21" s="6">
        <f>B13-1</f>
        <v>3</v>
      </c>
      <c r="D21" s="35">
        <f>B21/C21</f>
        <v>42.819444444444343</v>
      </c>
      <c r="E21" s="6">
        <f>D21/D22</f>
        <v>5.3357563170647158</v>
      </c>
      <c r="F21" s="6">
        <f>_xlfn.F.DIST.RT(E21,C21,C22)</f>
        <v>7.2693824018214837E-3</v>
      </c>
      <c r="G21" s="6">
        <f>_xlfn.F.INV.RT(B17,C21,C22)</f>
        <v>3.0983912121407795</v>
      </c>
      <c r="I21" s="23" t="s">
        <v>64</v>
      </c>
      <c r="J21" s="6" t="s">
        <v>106</v>
      </c>
      <c r="K21" s="6" t="s">
        <v>107</v>
      </c>
      <c r="L21" s="6" t="s">
        <v>111</v>
      </c>
      <c r="M21" s="6" t="s">
        <v>110</v>
      </c>
      <c r="N21" s="6" t="s">
        <v>112</v>
      </c>
      <c r="O21" s="6" t="s">
        <v>113</v>
      </c>
    </row>
    <row r="22" spans="1:15" x14ac:dyDescent="0.2">
      <c r="A22" s="23" t="s">
        <v>65</v>
      </c>
      <c r="B22" s="35">
        <f>B23-B21</f>
        <v>160.5</v>
      </c>
      <c r="C22" s="6">
        <f>B13*(B14-1)</f>
        <v>20</v>
      </c>
      <c r="D22" s="35">
        <f>B22/C22</f>
        <v>8.0250000000000004</v>
      </c>
      <c r="I22" s="23" t="s">
        <v>65</v>
      </c>
      <c r="J22" s="6" t="s">
        <v>76</v>
      </c>
      <c r="K22" s="6" t="s">
        <v>108</v>
      </c>
      <c r="L22" s="6" t="s">
        <v>78</v>
      </c>
    </row>
    <row r="23" spans="1:15" ht="15.75" thickBot="1" x14ac:dyDescent="0.3">
      <c r="A23" s="21" t="s">
        <v>66</v>
      </c>
      <c r="B23" s="56">
        <f>SUMSQ(B8:G11)-H12*H12/B15</f>
        <v>288.95833333333303</v>
      </c>
      <c r="C23" s="22">
        <f>SUM(C21:C22)</f>
        <v>23</v>
      </c>
      <c r="D23" s="22"/>
      <c r="E23" s="22"/>
      <c r="F23" s="22"/>
      <c r="G23" s="22"/>
      <c r="I23" s="21" t="s">
        <v>66</v>
      </c>
      <c r="J23" s="22" t="s">
        <v>75</v>
      </c>
      <c r="K23" s="22" t="s">
        <v>109</v>
      </c>
      <c r="L23" s="22" t="s">
        <v>79</v>
      </c>
      <c r="M23" s="22"/>
      <c r="N23" s="22"/>
      <c r="O23" s="22"/>
    </row>
    <row r="25" spans="1:15" x14ac:dyDescent="0.2">
      <c r="A25" s="10" t="s">
        <v>83</v>
      </c>
      <c r="B25" s="66" t="b">
        <f>B17&gt;F21</f>
        <v>1</v>
      </c>
      <c r="C25" s="42" t="str">
        <f>IF(B25,"Нулевая гипотеза отклонена. Различие средних значений выборок не может быть объяснено лишь случайностью","Нет оснований для отклонения нулевой гипотезы")</f>
        <v>Нулевая гипотеза отклонена. Различие средних значений выборок не может быть объяснено лишь случайностью</v>
      </c>
    </row>
    <row r="29" spans="1:15" x14ac:dyDescent="0.2">
      <c r="A29" s="64" t="s">
        <v>103</v>
      </c>
      <c r="B29" s="65"/>
      <c r="C29" s="65"/>
      <c r="D29" s="65"/>
      <c r="E29" s="64"/>
      <c r="F29" s="64"/>
      <c r="G29" s="64"/>
      <c r="I29" s="64" t="s">
        <v>105</v>
      </c>
      <c r="J29" s="64"/>
      <c r="K29" s="64"/>
    </row>
    <row r="30" spans="1:15" x14ac:dyDescent="0.2">
      <c r="A30" s="63" t="str">
        <f>A7</f>
        <v>% добавки</v>
      </c>
      <c r="B30" s="61">
        <f>B7</f>
        <v>1</v>
      </c>
      <c r="C30" s="61">
        <f t="shared" ref="C30:G30" si="2">C7</f>
        <v>2</v>
      </c>
      <c r="D30" s="61">
        <f t="shared" si="2"/>
        <v>3</v>
      </c>
      <c r="E30" s="61">
        <f t="shared" si="2"/>
        <v>4</v>
      </c>
      <c r="F30" s="61">
        <f t="shared" si="2"/>
        <v>5</v>
      </c>
      <c r="G30" s="61">
        <f t="shared" si="2"/>
        <v>6</v>
      </c>
      <c r="J30" s="74" t="s">
        <v>15</v>
      </c>
    </row>
    <row r="31" spans="1:15" x14ac:dyDescent="0.2">
      <c r="A31" s="62">
        <f>A8</f>
        <v>1</v>
      </c>
      <c r="B31" s="60">
        <f>B8-$I8</f>
        <v>-0.83333333333333393</v>
      </c>
      <c r="C31" s="60">
        <f t="shared" ref="C31:G31" si="3">C8-$I8</f>
        <v>1.1666666666666661</v>
      </c>
      <c r="D31" s="60">
        <f t="shared" si="3"/>
        <v>3.1666666666666661</v>
      </c>
      <c r="E31" s="60">
        <f t="shared" si="3"/>
        <v>1.1666666666666661</v>
      </c>
      <c r="F31" s="60">
        <f t="shared" si="3"/>
        <v>-4.8333333333333339</v>
      </c>
      <c r="G31" s="60">
        <f t="shared" si="3"/>
        <v>0.16666666666666607</v>
      </c>
      <c r="J31" s="60">
        <f>I8-$I$12</f>
        <v>-3.8749999999999982</v>
      </c>
    </row>
    <row r="32" spans="1:15" x14ac:dyDescent="0.2">
      <c r="A32" s="62">
        <f t="shared" ref="A32:A34" si="4">A9</f>
        <v>5</v>
      </c>
      <c r="B32" s="60">
        <f t="shared" ref="B32:G34" si="5">B9-$I9</f>
        <v>-5.1666666666666661</v>
      </c>
      <c r="C32" s="60">
        <f t="shared" si="5"/>
        <v>-0.16666666666666607</v>
      </c>
      <c r="D32" s="60">
        <f t="shared" si="5"/>
        <v>-0.16666666666666607</v>
      </c>
      <c r="E32" s="60">
        <f t="shared" si="5"/>
        <v>1.8333333333333339</v>
      </c>
      <c r="F32" s="60">
        <f t="shared" si="5"/>
        <v>4.8333333333333339</v>
      </c>
      <c r="G32" s="60">
        <f t="shared" si="5"/>
        <v>-1.1666666666666661</v>
      </c>
      <c r="J32" s="60">
        <f>I9-$I$12</f>
        <v>0.45833333333333393</v>
      </c>
    </row>
    <row r="33" spans="1:13" x14ac:dyDescent="0.2">
      <c r="A33" s="62">
        <f t="shared" si="4"/>
        <v>7</v>
      </c>
      <c r="B33" s="60">
        <f t="shared" si="5"/>
        <v>-3</v>
      </c>
      <c r="C33" s="60">
        <f t="shared" si="5"/>
        <v>3</v>
      </c>
      <c r="D33" s="60">
        <f t="shared" si="5"/>
        <v>1</v>
      </c>
      <c r="E33" s="60">
        <f t="shared" si="5"/>
        <v>-4</v>
      </c>
      <c r="F33" s="60">
        <f t="shared" si="5"/>
        <v>-1</v>
      </c>
      <c r="G33" s="60">
        <f t="shared" si="5"/>
        <v>4</v>
      </c>
      <c r="J33" s="60">
        <f>I10-$I$12</f>
        <v>1.2916666666666679</v>
      </c>
    </row>
    <row r="34" spans="1:13" x14ac:dyDescent="0.2">
      <c r="A34" s="62">
        <f t="shared" si="4"/>
        <v>10</v>
      </c>
      <c r="B34" s="60">
        <f t="shared" si="5"/>
        <v>0.16666666666666785</v>
      </c>
      <c r="C34" s="60">
        <f t="shared" si="5"/>
        <v>2.1666666666666679</v>
      </c>
      <c r="D34" s="60">
        <f t="shared" si="5"/>
        <v>-0.83333333333333215</v>
      </c>
      <c r="E34" s="60">
        <f t="shared" si="5"/>
        <v>-1.8333333333333321</v>
      </c>
      <c r="F34" s="60">
        <f t="shared" si="5"/>
        <v>2.1666666666666679</v>
      </c>
      <c r="G34" s="60">
        <f t="shared" si="5"/>
        <v>-1.8333333333333321</v>
      </c>
      <c r="J34" s="60">
        <f>I11-$I$12</f>
        <v>2.125</v>
      </c>
    </row>
    <row r="36" spans="1:13" x14ac:dyDescent="0.2">
      <c r="A36" s="7" t="s">
        <v>76</v>
      </c>
      <c r="B36" s="60">
        <f>SUMSQ(B31:G34)</f>
        <v>160.50000000000003</v>
      </c>
      <c r="I36" s="7" t="s">
        <v>106</v>
      </c>
      <c r="J36" s="60">
        <f>SUMSQ(J31:J34)*B14</f>
        <v>128.45833333333326</v>
      </c>
    </row>
    <row r="38" spans="1:13" x14ac:dyDescent="0.2">
      <c r="A38" s="64" t="s">
        <v>104</v>
      </c>
      <c r="B38" s="65"/>
      <c r="C38" s="65"/>
      <c r="D38" s="65"/>
      <c r="E38" s="64"/>
      <c r="F38" s="64"/>
      <c r="G38" s="64"/>
    </row>
    <row r="39" spans="1:13" x14ac:dyDescent="0.2">
      <c r="A39" s="63" t="str">
        <f>A30</f>
        <v>% добавки</v>
      </c>
      <c r="B39" s="61">
        <f t="shared" ref="B39:G39" si="6">B30</f>
        <v>1</v>
      </c>
      <c r="C39" s="61">
        <f t="shared" si="6"/>
        <v>2</v>
      </c>
      <c r="D39" s="61">
        <f t="shared" si="6"/>
        <v>3</v>
      </c>
      <c r="E39" s="61">
        <f t="shared" si="6"/>
        <v>4</v>
      </c>
      <c r="F39" s="61">
        <f t="shared" si="6"/>
        <v>5</v>
      </c>
      <c r="G39" s="61">
        <f t="shared" si="6"/>
        <v>6</v>
      </c>
    </row>
    <row r="40" spans="1:13" x14ac:dyDescent="0.2">
      <c r="A40" s="62">
        <f>A31</f>
        <v>1</v>
      </c>
      <c r="B40" s="60">
        <f>B8-$I$12</f>
        <v>-4.7083333333333321</v>
      </c>
      <c r="C40" s="60">
        <f t="shared" ref="C40:G40" si="7">C8-$I$12</f>
        <v>-2.7083333333333321</v>
      </c>
      <c r="D40" s="60">
        <f t="shared" si="7"/>
        <v>-0.70833333333333215</v>
      </c>
      <c r="E40" s="60">
        <f t="shared" si="7"/>
        <v>-2.7083333333333321</v>
      </c>
      <c r="F40" s="60">
        <f t="shared" si="7"/>
        <v>-8.7083333333333321</v>
      </c>
      <c r="G40" s="60">
        <f t="shared" si="7"/>
        <v>-3.7083333333333321</v>
      </c>
    </row>
    <row r="41" spans="1:13" x14ac:dyDescent="0.2">
      <c r="A41" s="62">
        <f t="shared" ref="A41:A43" si="8">A32</f>
        <v>5</v>
      </c>
      <c r="B41" s="60">
        <f t="shared" ref="B41:G41" si="9">B9-$I$12</f>
        <v>-4.7083333333333321</v>
      </c>
      <c r="C41" s="60">
        <f t="shared" si="9"/>
        <v>0.29166666666666785</v>
      </c>
      <c r="D41" s="60">
        <f t="shared" si="9"/>
        <v>0.29166666666666785</v>
      </c>
      <c r="E41" s="60">
        <f t="shared" si="9"/>
        <v>2.2916666666666679</v>
      </c>
      <c r="F41" s="60">
        <f t="shared" si="9"/>
        <v>5.2916666666666679</v>
      </c>
      <c r="G41" s="60">
        <f t="shared" si="9"/>
        <v>-0.70833333333333215</v>
      </c>
    </row>
    <row r="42" spans="1:13" x14ac:dyDescent="0.2">
      <c r="A42" s="62">
        <f t="shared" si="8"/>
        <v>7</v>
      </c>
      <c r="B42" s="60">
        <f t="shared" ref="B42:G42" si="10">B10-$I$12</f>
        <v>-1.7083333333333321</v>
      </c>
      <c r="C42" s="60">
        <f t="shared" si="10"/>
        <v>4.2916666666666679</v>
      </c>
      <c r="D42" s="60">
        <f t="shared" si="10"/>
        <v>2.2916666666666679</v>
      </c>
      <c r="E42" s="60">
        <f t="shared" si="10"/>
        <v>-2.7083333333333321</v>
      </c>
      <c r="F42" s="60">
        <f t="shared" si="10"/>
        <v>0.29166666666666785</v>
      </c>
      <c r="G42" s="60">
        <f t="shared" si="10"/>
        <v>5.2916666666666679</v>
      </c>
    </row>
    <row r="43" spans="1:13" x14ac:dyDescent="0.2">
      <c r="A43" s="62">
        <f t="shared" si="8"/>
        <v>10</v>
      </c>
      <c r="B43" s="60">
        <f t="shared" ref="B43:G43" si="11">B11-$I$12</f>
        <v>2.2916666666666679</v>
      </c>
      <c r="C43" s="60">
        <f t="shared" si="11"/>
        <v>4.2916666666666679</v>
      </c>
      <c r="D43" s="60">
        <f t="shared" si="11"/>
        <v>1.2916666666666679</v>
      </c>
      <c r="E43" s="60">
        <f t="shared" si="11"/>
        <v>0.29166666666666785</v>
      </c>
      <c r="F43" s="60">
        <f t="shared" si="11"/>
        <v>4.2916666666666679</v>
      </c>
      <c r="G43" s="60">
        <f t="shared" si="11"/>
        <v>0.29166666666666785</v>
      </c>
    </row>
    <row r="45" spans="1:13" x14ac:dyDescent="0.2">
      <c r="A45" s="7" t="s">
        <v>76</v>
      </c>
      <c r="B45" s="60">
        <f>SUMSQ(B40:G43)</f>
        <v>288.95833333333337</v>
      </c>
    </row>
    <row r="48" spans="1:13" x14ac:dyDescent="0.2">
      <c r="A48" s="71" t="s">
        <v>97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</row>
    <row r="50" spans="1:9" x14ac:dyDescent="0.2">
      <c r="A50" s="28" t="s">
        <v>90</v>
      </c>
      <c r="B50" s="28" t="s">
        <v>91</v>
      </c>
      <c r="C50" s="25"/>
      <c r="I50" s="6" t="str">
        <f>"Распределение Фишера F("&amp;B51&amp;";"&amp;B52&amp;")"</f>
        <v>Распределение Фишера F(3;20)</v>
      </c>
    </row>
    <row r="51" spans="1:9" ht="25.5" x14ac:dyDescent="0.2">
      <c r="A51" s="30" t="s">
        <v>92</v>
      </c>
      <c r="B51" s="72">
        <f>C21</f>
        <v>3</v>
      </c>
      <c r="C51" s="25" t="s">
        <v>93</v>
      </c>
      <c r="F51" s="68" t="s">
        <v>87</v>
      </c>
      <c r="G51" s="69">
        <f>B52/(B52-2)</f>
        <v>1.1111111111111112</v>
      </c>
      <c r="H51" s="25" t="s">
        <v>88</v>
      </c>
    </row>
    <row r="52" spans="1:9" x14ac:dyDescent="0.2">
      <c r="A52" s="30" t="s">
        <v>94</v>
      </c>
      <c r="B52" s="72">
        <f>C22</f>
        <v>20</v>
      </c>
      <c r="C52" s="25" t="s">
        <v>95</v>
      </c>
      <c r="F52" s="30" t="s">
        <v>31</v>
      </c>
      <c r="G52" s="70">
        <f>2*B52^2*(B51+B52-2)/(B51*(B52-4)*(B52-2)^2)</f>
        <v>1.0802469135802468</v>
      </c>
      <c r="H52" s="25" t="s">
        <v>89</v>
      </c>
    </row>
    <row r="53" spans="1:9" x14ac:dyDescent="0.2">
      <c r="A53" s="31" t="s">
        <v>96</v>
      </c>
      <c r="B53" s="25"/>
      <c r="C53" s="25"/>
    </row>
    <row r="56" spans="1:9" ht="45" x14ac:dyDescent="0.2">
      <c r="B56" s="73" t="s">
        <v>85</v>
      </c>
      <c r="D56" s="42" t="str">
        <f>"Критическое значение при альфа="&amp;TEXT(B17,"0,00")</f>
        <v>Критическое значение при альфа=0,05</v>
      </c>
    </row>
    <row r="57" spans="1:9" x14ac:dyDescent="0.2">
      <c r="A57" s="28" t="s">
        <v>98</v>
      </c>
      <c r="B57" s="28" t="s">
        <v>86</v>
      </c>
      <c r="D57" s="7" t="s">
        <v>99</v>
      </c>
      <c r="E57" s="7" t="s">
        <v>100</v>
      </c>
    </row>
    <row r="58" spans="1:9" x14ac:dyDescent="0.2">
      <c r="A58" s="70">
        <v>0</v>
      </c>
      <c r="B58" s="67">
        <f t="shared" ref="B58:B105" si="12">_xlfn.F.DIST(A58,$B$51,$B$52,FALSE)</f>
        <v>0</v>
      </c>
      <c r="D58" s="7">
        <f>G21</f>
        <v>3.0983912121407795</v>
      </c>
      <c r="E58" s="7">
        <f>0</f>
        <v>0</v>
      </c>
    </row>
    <row r="59" spans="1:9" x14ac:dyDescent="0.2">
      <c r="A59" s="70">
        <f t="shared" ref="A59:A105" si="13">A58+SQRT($G$52)*6/48</f>
        <v>0.12991865926298407</v>
      </c>
      <c r="B59" s="67">
        <f t="shared" si="12"/>
        <v>0.62057919507502601</v>
      </c>
      <c r="D59" s="7">
        <f>D58</f>
        <v>3.0983912121407795</v>
      </c>
      <c r="E59" s="7">
        <v>0.8</v>
      </c>
    </row>
    <row r="60" spans="1:9" x14ac:dyDescent="0.2">
      <c r="A60" s="70">
        <f t="shared" si="13"/>
        <v>0.25983731852596814</v>
      </c>
      <c r="B60" s="67">
        <f t="shared" si="12"/>
        <v>0.70590147269768222</v>
      </c>
    </row>
    <row r="61" spans="1:9" x14ac:dyDescent="0.2">
      <c r="A61" s="70">
        <f t="shared" si="13"/>
        <v>0.38975597778895221</v>
      </c>
      <c r="B61" s="67">
        <f t="shared" si="12"/>
        <v>0.69819865400652958</v>
      </c>
      <c r="D61" s="42" t="str">
        <f>"Тестовая статистика F0="&amp;TEXT(E21,"0,000")</f>
        <v>Тестовая статистика F0=5,336</v>
      </c>
    </row>
    <row r="62" spans="1:9" x14ac:dyDescent="0.2">
      <c r="A62" s="70">
        <f t="shared" si="13"/>
        <v>0.51967463705193628</v>
      </c>
      <c r="B62" s="67">
        <f t="shared" si="12"/>
        <v>0.65362845240901535</v>
      </c>
      <c r="D62" s="7" t="s">
        <v>99</v>
      </c>
      <c r="E62" s="7" t="s">
        <v>100</v>
      </c>
    </row>
    <row r="63" spans="1:9" x14ac:dyDescent="0.2">
      <c r="A63" s="70">
        <f t="shared" si="13"/>
        <v>0.64959329631492035</v>
      </c>
      <c r="B63" s="67">
        <f t="shared" si="12"/>
        <v>0.59470437189024905</v>
      </c>
      <c r="D63" s="7">
        <f>E21</f>
        <v>5.3357563170647158</v>
      </c>
      <c r="E63" s="7">
        <f>0</f>
        <v>0</v>
      </c>
    </row>
    <row r="64" spans="1:9" x14ac:dyDescent="0.2">
      <c r="A64" s="70">
        <f t="shared" si="13"/>
        <v>0.77951195557790443</v>
      </c>
      <c r="B64" s="67">
        <f t="shared" si="12"/>
        <v>0.53208627503097528</v>
      </c>
      <c r="D64" s="7">
        <f>D63</f>
        <v>5.3357563170647158</v>
      </c>
      <c r="E64" s="7">
        <v>0.8</v>
      </c>
    </row>
    <row r="65" spans="1:2" x14ac:dyDescent="0.2">
      <c r="A65" s="70">
        <f t="shared" si="13"/>
        <v>0.9094306148408885</v>
      </c>
      <c r="B65" s="67">
        <f t="shared" si="12"/>
        <v>0.47104932616787587</v>
      </c>
    </row>
    <row r="66" spans="1:2" x14ac:dyDescent="0.2">
      <c r="A66" s="70">
        <f t="shared" si="13"/>
        <v>1.0393492741038726</v>
      </c>
      <c r="B66" s="67">
        <f t="shared" si="12"/>
        <v>0.41413526652882537</v>
      </c>
    </row>
    <row r="67" spans="1:2" x14ac:dyDescent="0.2">
      <c r="A67" s="70">
        <f t="shared" si="13"/>
        <v>1.1692679333668567</v>
      </c>
      <c r="B67" s="67">
        <f t="shared" si="12"/>
        <v>0.36242498645357291</v>
      </c>
    </row>
    <row r="68" spans="1:2" x14ac:dyDescent="0.2">
      <c r="A68" s="70">
        <f t="shared" si="13"/>
        <v>1.2991865926298409</v>
      </c>
      <c r="B68" s="67">
        <f t="shared" si="12"/>
        <v>0.31620565681027979</v>
      </c>
    </row>
    <row r="69" spans="1:2" x14ac:dyDescent="0.2">
      <c r="A69" s="70">
        <f t="shared" si="13"/>
        <v>1.4291052518928251</v>
      </c>
      <c r="B69" s="67">
        <f t="shared" si="12"/>
        <v>0.27533879653913451</v>
      </c>
    </row>
    <row r="70" spans="1:2" x14ac:dyDescent="0.2">
      <c r="A70" s="70">
        <f t="shared" si="13"/>
        <v>1.5590239111558093</v>
      </c>
      <c r="B70" s="67">
        <f t="shared" si="12"/>
        <v>0.23946910370027999</v>
      </c>
    </row>
    <row r="71" spans="1:2" x14ac:dyDescent="0.2">
      <c r="A71" s="70">
        <f t="shared" si="13"/>
        <v>1.6889425704187935</v>
      </c>
      <c r="B71" s="67">
        <f t="shared" si="12"/>
        <v>0.20814423557542949</v>
      </c>
    </row>
    <row r="72" spans="1:2" x14ac:dyDescent="0.2">
      <c r="A72" s="70">
        <f t="shared" si="13"/>
        <v>1.8188612296817777</v>
      </c>
      <c r="B72" s="67">
        <f t="shared" si="12"/>
        <v>0.18088317441527038</v>
      </c>
    </row>
    <row r="73" spans="1:2" x14ac:dyDescent="0.2">
      <c r="A73" s="70">
        <f t="shared" si="13"/>
        <v>1.9487798889447618</v>
      </c>
      <c r="B73" s="67">
        <f t="shared" si="12"/>
        <v>0.15721432682645359</v>
      </c>
    </row>
    <row r="74" spans="1:2" x14ac:dyDescent="0.2">
      <c r="A74" s="70">
        <f t="shared" si="13"/>
        <v>2.078698548207746</v>
      </c>
      <c r="B74" s="67">
        <f t="shared" si="12"/>
        <v>0.13669564066126522</v>
      </c>
    </row>
    <row r="75" spans="1:2" x14ac:dyDescent="0.2">
      <c r="A75" s="70">
        <f t="shared" si="13"/>
        <v>2.2086172074707302</v>
      </c>
      <c r="B75" s="67">
        <f t="shared" si="12"/>
        <v>0.11892404180370587</v>
      </c>
    </row>
    <row r="76" spans="1:2" x14ac:dyDescent="0.2">
      <c r="A76" s="70">
        <f t="shared" si="13"/>
        <v>2.3385358667337144</v>
      </c>
      <c r="B76" s="67">
        <f t="shared" si="12"/>
        <v>0.10353859890333413</v>
      </c>
    </row>
    <row r="77" spans="1:2" x14ac:dyDescent="0.2">
      <c r="A77" s="70">
        <f t="shared" si="13"/>
        <v>2.4684545259966986</v>
      </c>
      <c r="B77" s="67">
        <f t="shared" si="12"/>
        <v>9.0220099928135386E-2</v>
      </c>
    </row>
    <row r="78" spans="1:2" x14ac:dyDescent="0.2">
      <c r="A78" s="70">
        <f t="shared" si="13"/>
        <v>2.5983731852596827</v>
      </c>
      <c r="B78" s="67">
        <f t="shared" si="12"/>
        <v>7.8688678233778328E-2</v>
      </c>
    </row>
    <row r="79" spans="1:2" x14ac:dyDescent="0.2">
      <c r="A79" s="70">
        <f t="shared" si="13"/>
        <v>2.7282918445226669</v>
      </c>
      <c r="B79" s="67">
        <f t="shared" si="12"/>
        <v>6.8700482769549417E-2</v>
      </c>
    </row>
    <row r="80" spans="1:2" x14ac:dyDescent="0.2">
      <c r="A80" s="70">
        <f t="shared" si="13"/>
        <v>2.8582105037856511</v>
      </c>
      <c r="B80" s="67">
        <f t="shared" si="12"/>
        <v>6.0043988479180049E-2</v>
      </c>
    </row>
    <row r="81" spans="1:2" x14ac:dyDescent="0.2">
      <c r="A81" s="70">
        <f t="shared" si="13"/>
        <v>2.9881291630486353</v>
      </c>
      <c r="B81" s="67">
        <f t="shared" si="12"/>
        <v>5.2536295019458806E-2</v>
      </c>
    </row>
    <row r="82" spans="1:2" x14ac:dyDescent="0.2">
      <c r="A82" s="70">
        <f t="shared" si="13"/>
        <v>3.1180478223116195</v>
      </c>
      <c r="B82" s="67">
        <f t="shared" si="12"/>
        <v>4.6019607844476666E-2</v>
      </c>
    </row>
    <row r="83" spans="1:2" x14ac:dyDescent="0.2">
      <c r="A83" s="70">
        <f t="shared" si="13"/>
        <v>3.2479664815746037</v>
      </c>
      <c r="B83" s="67">
        <f t="shared" si="12"/>
        <v>4.03580005820591E-2</v>
      </c>
    </row>
    <row r="84" spans="1:2" x14ac:dyDescent="0.2">
      <c r="A84" s="70">
        <f t="shared" si="13"/>
        <v>3.3778851408375878</v>
      </c>
      <c r="B84" s="67">
        <f t="shared" si="12"/>
        <v>3.5434499706900484E-2</v>
      </c>
    </row>
    <row r="85" spans="1:2" x14ac:dyDescent="0.2">
      <c r="A85" s="70">
        <f t="shared" si="13"/>
        <v>3.507803800100572</v>
      </c>
      <c r="B85" s="67">
        <f t="shared" si="12"/>
        <v>3.1148498092445236E-2</v>
      </c>
    </row>
    <row r="86" spans="1:2" x14ac:dyDescent="0.2">
      <c r="A86" s="70">
        <f t="shared" si="13"/>
        <v>3.6377224593635562</v>
      </c>
      <c r="B86" s="67">
        <f t="shared" si="12"/>
        <v>2.7413484406888667E-2</v>
      </c>
    </row>
    <row r="87" spans="1:2" x14ac:dyDescent="0.2">
      <c r="A87" s="70">
        <f t="shared" si="13"/>
        <v>3.7676411186265404</v>
      </c>
      <c r="B87" s="67">
        <f t="shared" si="12"/>
        <v>2.415506496250755E-2</v>
      </c>
    </row>
    <row r="88" spans="1:2" x14ac:dyDescent="0.2">
      <c r="A88" s="70">
        <f t="shared" si="13"/>
        <v>3.8975597778895246</v>
      </c>
      <c r="B88" s="67">
        <f t="shared" si="12"/>
        <v>2.1309249985966023E-2</v>
      </c>
    </row>
    <row r="89" spans="1:2" x14ac:dyDescent="0.2">
      <c r="A89" s="70">
        <f t="shared" si="13"/>
        <v>4.0274784371525083</v>
      </c>
      <c r="B89" s="67">
        <f t="shared" si="12"/>
        <v>1.8820975083466047E-2</v>
      </c>
    </row>
    <row r="90" spans="1:2" x14ac:dyDescent="0.2">
      <c r="A90" s="70">
        <f t="shared" si="13"/>
        <v>4.157397096415492</v>
      </c>
      <c r="B90" s="67">
        <f t="shared" si="12"/>
        <v>1.664282948456268E-2</v>
      </c>
    </row>
    <row r="91" spans="1:2" x14ac:dyDescent="0.2">
      <c r="A91" s="70">
        <f t="shared" si="13"/>
        <v>4.2873157556784758</v>
      </c>
      <c r="B91" s="67">
        <f t="shared" si="12"/>
        <v>1.473396454907081E-2</v>
      </c>
    </row>
    <row r="92" spans="1:2" x14ac:dyDescent="0.2">
      <c r="A92" s="70">
        <f t="shared" si="13"/>
        <v>4.4172344149414595</v>
      </c>
      <c r="B92" s="67">
        <f t="shared" si="12"/>
        <v>1.3059158442795569E-2</v>
      </c>
    </row>
    <row r="93" spans="1:2" x14ac:dyDescent="0.2">
      <c r="A93" s="70">
        <f t="shared" si="13"/>
        <v>4.5471530742044433</v>
      </c>
      <c r="B93" s="67">
        <f t="shared" si="12"/>
        <v>1.1588015481335414E-2</v>
      </c>
    </row>
    <row r="94" spans="1:2" x14ac:dyDescent="0.2">
      <c r="A94" s="70">
        <f t="shared" si="13"/>
        <v>4.677071733467427</v>
      </c>
      <c r="B94" s="67">
        <f t="shared" si="12"/>
        <v>1.0294281200849882E-2</v>
      </c>
    </row>
    <row r="95" spans="1:2" x14ac:dyDescent="0.2">
      <c r="A95" s="70">
        <f t="shared" si="13"/>
        <v>4.8069903927304107</v>
      </c>
      <c r="B95" s="67">
        <f t="shared" si="12"/>
        <v>9.1552566252473423E-3</v>
      </c>
    </row>
    <row r="96" spans="1:2" x14ac:dyDescent="0.2">
      <c r="A96" s="70">
        <f t="shared" si="13"/>
        <v>4.9369090519933945</v>
      </c>
      <c r="B96" s="67">
        <f t="shared" si="12"/>
        <v>8.1512974028289942E-3</v>
      </c>
    </row>
    <row r="97" spans="1:2" x14ac:dyDescent="0.2">
      <c r="A97" s="70">
        <f t="shared" si="13"/>
        <v>5.0668277112563782</v>
      </c>
      <c r="B97" s="67">
        <f t="shared" si="12"/>
        <v>7.2653854595868808E-3</v>
      </c>
    </row>
    <row r="98" spans="1:2" x14ac:dyDescent="0.2">
      <c r="A98" s="70">
        <f t="shared" si="13"/>
        <v>5.1967463705193619</v>
      </c>
      <c r="B98" s="67">
        <f t="shared" si="12"/>
        <v>6.4827625599438721E-3</v>
      </c>
    </row>
    <row r="99" spans="1:2" x14ac:dyDescent="0.2">
      <c r="A99" s="70">
        <f t="shared" si="13"/>
        <v>5.3266650297823457</v>
      </c>
      <c r="B99" s="67">
        <f t="shared" si="12"/>
        <v>5.7906166897879335E-3</v>
      </c>
    </row>
    <row r="100" spans="1:2" x14ac:dyDescent="0.2">
      <c r="A100" s="70">
        <f t="shared" si="13"/>
        <v>5.4565836890453294</v>
      </c>
      <c r="B100" s="67">
        <f t="shared" si="12"/>
        <v>5.1778134986143554E-3</v>
      </c>
    </row>
    <row r="101" spans="1:2" x14ac:dyDescent="0.2">
      <c r="A101" s="70">
        <f t="shared" si="13"/>
        <v>5.5865023483083132</v>
      </c>
      <c r="B101" s="67">
        <f t="shared" si="12"/>
        <v>4.6346661776399739E-3</v>
      </c>
    </row>
    <row r="102" spans="1:2" x14ac:dyDescent="0.2">
      <c r="A102" s="70">
        <f t="shared" si="13"/>
        <v>5.7164210075712969</v>
      </c>
      <c r="B102" s="67">
        <f t="shared" si="12"/>
        <v>4.1527381296360237E-3</v>
      </c>
    </row>
    <row r="103" spans="1:2" x14ac:dyDescent="0.2">
      <c r="A103" s="70">
        <f t="shared" si="13"/>
        <v>5.8463396668342806</v>
      </c>
      <c r="B103" s="67">
        <f t="shared" si="12"/>
        <v>3.7246736239474453E-3</v>
      </c>
    </row>
    <row r="104" spans="1:2" x14ac:dyDescent="0.2">
      <c r="A104" s="70">
        <f t="shared" si="13"/>
        <v>5.9762583260972644</v>
      </c>
      <c r="B104" s="67">
        <f t="shared" si="12"/>
        <v>3.3440523453026711E-3</v>
      </c>
    </row>
    <row r="105" spans="1:2" x14ac:dyDescent="0.2">
      <c r="A105" s="70">
        <f t="shared" si="13"/>
        <v>6.1061769853602481</v>
      </c>
      <c r="B105" s="67">
        <f t="shared" si="12"/>
        <v>3.0052643543757654E-3</v>
      </c>
    </row>
  </sheetData>
  <conditionalFormatting sqref="B25">
    <cfRule type="cellIs" dxfId="1" priority="1" operator="equal">
      <formula>TRUE</formula>
    </cfRule>
  </conditionalFormatting>
  <hyperlinks>
    <hyperlink ref="A1:C1" r:id="rId1" display="Файл скачан с сайта excel2.ru &gt;&gt;&gt;"/>
    <hyperlink ref="A2" r:id="rId2"/>
    <hyperlink ref="O2" r:id="rId3" display="Задать вопрос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51"/>
  <sheetViews>
    <sheetView workbookViewId="0">
      <selection activeCell="E2" sqref="E2"/>
    </sheetView>
  </sheetViews>
  <sheetFormatPr defaultRowHeight="12.75" x14ac:dyDescent="0.2"/>
  <cols>
    <col min="1" max="1" width="12.42578125" style="25" customWidth="1"/>
    <col min="2" max="5" width="17.42578125" style="25" customWidth="1"/>
    <col min="6" max="6" width="9.140625" style="25" customWidth="1"/>
    <col min="7" max="7" width="12" style="25" bestFit="1" customWidth="1"/>
    <col min="8" max="9" width="9.140625" style="25"/>
    <col min="10" max="10" width="10.42578125" style="25" customWidth="1"/>
    <col min="11" max="265" width="9.140625" style="25"/>
    <col min="266" max="266" width="10" style="25" customWidth="1"/>
    <col min="267" max="346" width="9.140625" style="25"/>
    <col min="347" max="347" width="8.5703125" style="25" customWidth="1"/>
    <col min="348" max="16384" width="9.140625" style="25"/>
  </cols>
  <sheetData>
    <row r="1" spans="1:5" ht="26.25" x14ac:dyDescent="0.2">
      <c r="A1" s="5" t="s">
        <v>1</v>
      </c>
      <c r="B1" s="5"/>
      <c r="C1" s="5"/>
      <c r="D1" s="5"/>
      <c r="E1" s="5"/>
    </row>
    <row r="2" spans="1:5" ht="15.75" x14ac:dyDescent="0.25">
      <c r="A2" s="4" t="s">
        <v>0</v>
      </c>
      <c r="B2" s="3"/>
      <c r="C2" s="3"/>
      <c r="D2" s="3"/>
      <c r="E2" s="78" t="s">
        <v>115</v>
      </c>
    </row>
    <row r="3" spans="1:5" ht="18.75" x14ac:dyDescent="0.2">
      <c r="A3" s="2" t="str">
        <f>'Разные размеры'!A3</f>
        <v>Однофакторный дисперсионный анализ в MS EXCEL</v>
      </c>
      <c r="B3" s="2"/>
      <c r="C3" s="2"/>
      <c r="D3" s="2"/>
      <c r="E3" s="2"/>
    </row>
    <row r="4" spans="1:5" ht="15.75" x14ac:dyDescent="0.25">
      <c r="A4" s="1" t="s">
        <v>62</v>
      </c>
      <c r="B4" s="1"/>
      <c r="C4" s="1"/>
      <c r="D4" s="1"/>
      <c r="E4" s="1"/>
    </row>
    <row r="30" spans="1:5" x14ac:dyDescent="0.2">
      <c r="A30" s="26" t="s">
        <v>41</v>
      </c>
      <c r="B30" s="27"/>
      <c r="C30" s="27"/>
      <c r="D30" s="27"/>
      <c r="E30" s="27"/>
    </row>
    <row r="31" spans="1:5" x14ac:dyDescent="0.2">
      <c r="B31" s="28" t="s">
        <v>42</v>
      </c>
      <c r="C31" s="28" t="s">
        <v>43</v>
      </c>
      <c r="D31" s="28" t="s">
        <v>44</v>
      </c>
      <c r="E31" s="28" t="s">
        <v>63</v>
      </c>
    </row>
    <row r="32" spans="1:5" x14ac:dyDescent="0.2">
      <c r="A32" s="29" t="s">
        <v>45</v>
      </c>
      <c r="B32" s="30">
        <f ca="1">MIN(INDIRECT(B$31))</f>
        <v>6</v>
      </c>
      <c r="C32" s="30">
        <f t="shared" ref="C32:E32" ca="1" si="0">MIN(INDIRECT(C$31))</f>
        <v>10</v>
      </c>
      <c r="D32" s="30">
        <f t="shared" ca="1" si="0"/>
        <v>12</v>
      </c>
      <c r="E32" s="30">
        <f t="shared" ca="1" si="0"/>
        <v>15</v>
      </c>
    </row>
    <row r="33" spans="1:5" x14ac:dyDescent="0.2">
      <c r="A33" s="29" t="s">
        <v>46</v>
      </c>
      <c r="B33" s="30">
        <f ca="1">_xlfn.QUARTILE.INC(INDIRECT(B$31),1)</f>
        <v>10.25</v>
      </c>
      <c r="C33" s="30">
        <f t="shared" ref="C33:E33" ca="1" si="1">_xlfn.QUARTILE.INC(INDIRECT(C$31),1)</f>
        <v>14.25</v>
      </c>
      <c r="D33" s="30">
        <f t="shared" ca="1" si="1"/>
        <v>13.5</v>
      </c>
      <c r="E33" s="30">
        <f t="shared" ca="1" si="1"/>
        <v>15.25</v>
      </c>
    </row>
    <row r="34" spans="1:5" x14ac:dyDescent="0.2">
      <c r="A34" s="29" t="s">
        <v>47</v>
      </c>
      <c r="B34" s="30">
        <f ca="1">MEDIAN(INDIRECT(B$31))</f>
        <v>11.5</v>
      </c>
      <c r="C34" s="30">
        <f t="shared" ref="C34:E34" ca="1" si="2">MEDIAN(INDIRECT(C$31))</f>
        <v>15</v>
      </c>
      <c r="D34" s="30">
        <f t="shared" ca="1" si="2"/>
        <v>16</v>
      </c>
      <c r="E34" s="30">
        <f t="shared" ca="1" si="2"/>
        <v>16.5</v>
      </c>
    </row>
    <row r="35" spans="1:5" x14ac:dyDescent="0.2">
      <c r="A35" s="29" t="s">
        <v>48</v>
      </c>
      <c r="B35" s="30">
        <f ca="1">_xlfn.QUARTILE.INC(INDIRECT(B$31),3)</f>
        <v>12</v>
      </c>
      <c r="C35" s="30">
        <f t="shared" ref="C35:E35" ca="1" si="3">_xlfn.QUARTILE.INC(INDIRECT(C$31),3)</f>
        <v>16.5</v>
      </c>
      <c r="D35" s="30">
        <f t="shared" ca="1" si="3"/>
        <v>18.5</v>
      </c>
      <c r="E35" s="30">
        <f t="shared" ca="1" si="3"/>
        <v>18.5</v>
      </c>
    </row>
    <row r="36" spans="1:5" x14ac:dyDescent="0.2">
      <c r="A36" s="29" t="s">
        <v>49</v>
      </c>
      <c r="B36" s="30">
        <f ca="1">MAX(INDIRECT(B$31))</f>
        <v>14</v>
      </c>
      <c r="C36" s="30">
        <f t="shared" ref="C36:E36" ca="1" si="4">MAX(INDIRECT(C$31))</f>
        <v>20</v>
      </c>
      <c r="D36" s="30">
        <f t="shared" ca="1" si="4"/>
        <v>20</v>
      </c>
      <c r="E36" s="30">
        <f t="shared" ca="1" si="4"/>
        <v>19</v>
      </c>
    </row>
    <row r="37" spans="1:5" x14ac:dyDescent="0.2">
      <c r="A37" s="29" t="s">
        <v>50</v>
      </c>
      <c r="B37" s="30">
        <f ca="1">B35-B33</f>
        <v>1.75</v>
      </c>
      <c r="C37" s="30">
        <f t="shared" ref="C37:E37" ca="1" si="5">C35-C33</f>
        <v>2.25</v>
      </c>
      <c r="D37" s="30">
        <f t="shared" ca="1" si="5"/>
        <v>5</v>
      </c>
      <c r="E37" s="30">
        <f t="shared" ca="1" si="5"/>
        <v>3.25</v>
      </c>
    </row>
    <row r="39" spans="1:5" x14ac:dyDescent="0.2">
      <c r="A39" s="26" t="s">
        <v>51</v>
      </c>
      <c r="B39" s="27"/>
      <c r="C39" s="27"/>
      <c r="D39" s="27"/>
      <c r="E39" s="27"/>
    </row>
    <row r="40" spans="1:5" x14ac:dyDescent="0.2">
      <c r="A40" s="31" t="s">
        <v>52</v>
      </c>
    </row>
    <row r="41" spans="1:5" ht="14.25" x14ac:dyDescent="0.25">
      <c r="A41" s="29" t="s">
        <v>53</v>
      </c>
      <c r="B41" s="30">
        <f ca="1">B36-B35</f>
        <v>2</v>
      </c>
      <c r="C41" s="30">
        <f t="shared" ref="C41:E41" ca="1" si="6">C36-C35</f>
        <v>3.5</v>
      </c>
      <c r="D41" s="30">
        <f t="shared" ca="1" si="6"/>
        <v>1.5</v>
      </c>
      <c r="E41" s="30">
        <f t="shared" ca="1" si="6"/>
        <v>0.5</v>
      </c>
    </row>
    <row r="42" spans="1:5" ht="14.25" x14ac:dyDescent="0.25">
      <c r="A42" s="29" t="s">
        <v>54</v>
      </c>
      <c r="B42" s="30">
        <f ca="1">B33-B32</f>
        <v>4.25</v>
      </c>
      <c r="C42" s="30">
        <f t="shared" ref="C42:E42" ca="1" si="7">C33-C32</f>
        <v>4.25</v>
      </c>
      <c r="D42" s="30">
        <f t="shared" ca="1" si="7"/>
        <v>1.5</v>
      </c>
      <c r="E42" s="30">
        <f t="shared" ca="1" si="7"/>
        <v>0.25</v>
      </c>
    </row>
    <row r="44" spans="1:5" x14ac:dyDescent="0.2">
      <c r="A44" s="26" t="s">
        <v>55</v>
      </c>
      <c r="B44" s="27"/>
      <c r="C44" s="27"/>
      <c r="D44" s="27"/>
      <c r="E44" s="27"/>
    </row>
    <row r="45" spans="1:5" x14ac:dyDescent="0.2">
      <c r="B45" s="32" t="str">
        <f>B31</f>
        <v>Выборка1</v>
      </c>
      <c r="C45" s="32" t="s">
        <v>43</v>
      </c>
      <c r="D45" s="32" t="s">
        <v>44</v>
      </c>
      <c r="E45" s="32" t="s">
        <v>63</v>
      </c>
    </row>
    <row r="46" spans="1:5" x14ac:dyDescent="0.2">
      <c r="A46" s="25">
        <v>1</v>
      </c>
      <c r="B46" s="25">
        <f ca="1">OFFSET(Модель!$B$8,COLUMNS($B$45:B$45)-1,$A46-1)</f>
        <v>10</v>
      </c>
      <c r="C46" s="25">
        <f ca="1">OFFSET(Модель!$B$8,COLUMNS($B$45:C$45)-1,$A46-1)</f>
        <v>10</v>
      </c>
      <c r="D46" s="25">
        <f ca="1">OFFSET(Модель!$B$8,COLUMNS($B$45:D$45)-1,$A46-1)</f>
        <v>13</v>
      </c>
      <c r="E46" s="25">
        <f ca="1">OFFSET(Модель!$B$8,COLUMNS($B$45:E$45)-1,$A46-1)</f>
        <v>17</v>
      </c>
    </row>
    <row r="47" spans="1:5" x14ac:dyDescent="0.2">
      <c r="A47" s="25">
        <v>2</v>
      </c>
      <c r="B47" s="25">
        <f ca="1">OFFSET(Модель!$B$8,COLUMNS($B$45:B$45)-1,$A47-1)</f>
        <v>12</v>
      </c>
      <c r="C47" s="25">
        <f ca="1">OFFSET(Модель!$B$8,COLUMNS($B$45:C$45)-1,$A47-1)</f>
        <v>15</v>
      </c>
      <c r="D47" s="25">
        <f ca="1">OFFSET(Модель!$B$8,COLUMNS($B$45:D$45)-1,$A47-1)</f>
        <v>19</v>
      </c>
      <c r="E47" s="25">
        <f ca="1">OFFSET(Модель!$B$8,COLUMNS($B$45:E$45)-1,$A47-1)</f>
        <v>19</v>
      </c>
    </row>
    <row r="48" spans="1:5" x14ac:dyDescent="0.2">
      <c r="A48" s="25">
        <v>3</v>
      </c>
      <c r="B48" s="25">
        <f ca="1">OFFSET(Модель!$B$8,COLUMNS($B$45:B$45)-1,$A48-1)</f>
        <v>14</v>
      </c>
      <c r="C48" s="25">
        <f ca="1">OFFSET(Модель!$B$8,COLUMNS($B$45:C$45)-1,$A48-1)</f>
        <v>15</v>
      </c>
      <c r="D48" s="25">
        <f ca="1">OFFSET(Модель!$B$8,COLUMNS($B$45:D$45)-1,$A48-1)</f>
        <v>17</v>
      </c>
      <c r="E48" s="25">
        <f ca="1">OFFSET(Модель!$B$8,COLUMNS($B$45:E$45)-1,$A48-1)</f>
        <v>16</v>
      </c>
    </row>
    <row r="49" spans="1:5" x14ac:dyDescent="0.2">
      <c r="A49" s="25">
        <v>4</v>
      </c>
      <c r="B49" s="25">
        <f ca="1">OFFSET(Модель!$B$8,COLUMNS($B$45:B$45)-1,$A49-1)</f>
        <v>12</v>
      </c>
      <c r="C49" s="25">
        <f ca="1">OFFSET(Модель!$B$8,COLUMNS($B$45:C$45)-1,$A49-1)</f>
        <v>17</v>
      </c>
      <c r="D49" s="25">
        <f ca="1">OFFSET(Модель!$B$8,COLUMNS($B$45:D$45)-1,$A49-1)</f>
        <v>12</v>
      </c>
      <c r="E49" s="25">
        <f ca="1">OFFSET(Модель!$B$8,COLUMNS($B$45:E$45)-1,$A49-1)</f>
        <v>15</v>
      </c>
    </row>
    <row r="50" spans="1:5" x14ac:dyDescent="0.2">
      <c r="A50" s="25">
        <v>5</v>
      </c>
      <c r="B50" s="25">
        <f ca="1">OFFSET(Модель!$B$8,COLUMNS($B$45:B$45)-1,$A50-1)</f>
        <v>6</v>
      </c>
      <c r="C50" s="25">
        <f ca="1">OFFSET(Модель!$B$8,COLUMNS($B$45:C$45)-1,$A50-1)</f>
        <v>20</v>
      </c>
      <c r="D50" s="25">
        <f ca="1">OFFSET(Модель!$B$8,COLUMNS($B$45:D$45)-1,$A50-1)</f>
        <v>15</v>
      </c>
      <c r="E50" s="25">
        <f ca="1">OFFSET(Модель!$B$8,COLUMNS($B$45:E$45)-1,$A50-1)</f>
        <v>19</v>
      </c>
    </row>
    <row r="51" spans="1:5" x14ac:dyDescent="0.2">
      <c r="A51" s="25">
        <v>6</v>
      </c>
      <c r="B51" s="25">
        <f ca="1">OFFSET(Модель!$B$8,COLUMNS($B$45:B$45)-1,$A51-1)</f>
        <v>11</v>
      </c>
      <c r="C51" s="25">
        <f ca="1">OFFSET(Модель!$B$8,COLUMNS($B$45:C$45)-1,$A51-1)</f>
        <v>14</v>
      </c>
      <c r="D51" s="25">
        <f ca="1">OFFSET(Модель!$B$8,COLUMNS($B$45:D$45)-1,$A51-1)</f>
        <v>20</v>
      </c>
      <c r="E51" s="25">
        <f ca="1">OFFSET(Модель!$B$8,COLUMNS($B$45:E$45)-1,$A51-1)</f>
        <v>15</v>
      </c>
    </row>
  </sheetData>
  <hyperlinks>
    <hyperlink ref="A1:E1" r:id="rId1" display="Файл скачан с сайта excel2.ru &gt;&gt;&gt;"/>
    <hyperlink ref="A2" r:id="rId2"/>
    <hyperlink ref="E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46"/>
  <sheetViews>
    <sheetView workbookViewId="0">
      <selection activeCell="P2" sqref="P2"/>
    </sheetView>
  </sheetViews>
  <sheetFormatPr defaultRowHeight="12.75" x14ac:dyDescent="0.2"/>
  <cols>
    <col min="1" max="1" width="13.85546875" style="6" customWidth="1"/>
    <col min="2" max="2" width="9.140625" style="6"/>
    <col min="3" max="3" width="9.28515625" style="6" bestFit="1" customWidth="1"/>
    <col min="4" max="4" width="11.140625" style="6" customWidth="1"/>
    <col min="5" max="5" width="7.140625" style="6" customWidth="1"/>
    <col min="6" max="6" width="11.85546875" style="6" customWidth="1"/>
    <col min="7" max="7" width="9.28515625" style="6" customWidth="1"/>
    <col min="8" max="9" width="9.140625" style="6"/>
    <col min="10" max="10" width="22.42578125" style="6" customWidth="1"/>
    <col min="11" max="12" width="9.140625" style="6"/>
    <col min="13" max="15" width="12" style="6" bestFit="1" customWidth="1"/>
    <col min="16" max="16" width="15.28515625" style="6" bestFit="1" customWidth="1"/>
    <col min="17" max="16384" width="9.140625" style="6"/>
  </cols>
  <sheetData>
    <row r="1" spans="1:16" ht="26.25" x14ac:dyDescent="0.2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5.75" x14ac:dyDescent="0.25">
      <c r="A2" s="4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78" t="s">
        <v>115</v>
      </c>
    </row>
    <row r="3" spans="1:16" ht="18.75" x14ac:dyDescent="0.2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75" x14ac:dyDescent="0.25">
      <c r="A4" s="1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" x14ac:dyDescent="0.25">
      <c r="J5" t="s">
        <v>26</v>
      </c>
      <c r="K5"/>
      <c r="L5"/>
      <c r="M5"/>
      <c r="N5"/>
      <c r="O5"/>
      <c r="P5"/>
    </row>
    <row r="6" spans="1:16" ht="15" x14ac:dyDescent="0.25">
      <c r="A6" s="10" t="s">
        <v>13</v>
      </c>
      <c r="B6" s="12" t="s">
        <v>3</v>
      </c>
      <c r="C6" s="12" t="s">
        <v>2</v>
      </c>
      <c r="D6" s="12" t="s">
        <v>14</v>
      </c>
      <c r="F6" s="7" t="s">
        <v>4</v>
      </c>
      <c r="G6" s="7">
        <f>COUNTA(B6:D6)</f>
        <v>3</v>
      </c>
      <c r="H6" s="7" t="s">
        <v>21</v>
      </c>
      <c r="J6"/>
      <c r="K6"/>
      <c r="L6"/>
      <c r="M6"/>
      <c r="N6"/>
      <c r="O6"/>
      <c r="P6"/>
    </row>
    <row r="7" spans="1:16" ht="15.75" thickBot="1" x14ac:dyDescent="0.3">
      <c r="A7" s="7">
        <v>1</v>
      </c>
      <c r="B7" s="9">
        <v>75</v>
      </c>
      <c r="C7" s="9">
        <v>94</v>
      </c>
      <c r="D7" s="8">
        <v>90</v>
      </c>
      <c r="F7" s="7" t="s">
        <v>5</v>
      </c>
      <c r="G7" s="7">
        <f>SUM(B31:D31)</f>
        <v>58</v>
      </c>
      <c r="H7" s="7" t="s">
        <v>22</v>
      </c>
      <c r="J7" t="s">
        <v>27</v>
      </c>
      <c r="K7"/>
      <c r="L7"/>
      <c r="M7"/>
      <c r="N7"/>
      <c r="O7"/>
      <c r="P7"/>
    </row>
    <row r="8" spans="1:16" ht="15" x14ac:dyDescent="0.25">
      <c r="A8" s="7">
        <v>2</v>
      </c>
      <c r="B8" s="9">
        <v>72</v>
      </c>
      <c r="C8" s="9">
        <v>87</v>
      </c>
      <c r="D8" s="8">
        <v>86</v>
      </c>
      <c r="J8" s="13" t="s">
        <v>28</v>
      </c>
      <c r="K8" s="13" t="s">
        <v>29</v>
      </c>
      <c r="L8" s="13" t="s">
        <v>30</v>
      </c>
      <c r="M8" s="13" t="s">
        <v>15</v>
      </c>
      <c r="N8" s="13" t="s">
        <v>31</v>
      </c>
      <c r="O8"/>
      <c r="P8"/>
    </row>
    <row r="9" spans="1:16" ht="15" x14ac:dyDescent="0.25">
      <c r="A9" s="7">
        <v>3</v>
      </c>
      <c r="B9" s="9">
        <v>87</v>
      </c>
      <c r="C9" s="9">
        <v>80</v>
      </c>
      <c r="D9" s="8">
        <v>92</v>
      </c>
      <c r="F9" s="6" t="s">
        <v>18</v>
      </c>
      <c r="J9" s="14" t="s">
        <v>3</v>
      </c>
      <c r="K9" s="14">
        <v>18</v>
      </c>
      <c r="L9" s="14">
        <v>1477</v>
      </c>
      <c r="M9" s="14">
        <v>82.055555555555557</v>
      </c>
      <c r="N9" s="14">
        <v>50.761437908496731</v>
      </c>
      <c r="O9"/>
      <c r="P9"/>
    </row>
    <row r="10" spans="1:16" ht="15" x14ac:dyDescent="0.25">
      <c r="A10" s="7">
        <v>4</v>
      </c>
      <c r="B10" s="9">
        <v>77</v>
      </c>
      <c r="C10" s="9">
        <v>86</v>
      </c>
      <c r="D10" s="8">
        <v>75</v>
      </c>
      <c r="F10" s="7" t="s">
        <v>23</v>
      </c>
      <c r="G10" s="7">
        <f>G6-1</f>
        <v>2</v>
      </c>
      <c r="H10" s="7" t="s">
        <v>19</v>
      </c>
      <c r="J10" s="14" t="s">
        <v>2</v>
      </c>
      <c r="K10" s="14">
        <v>21</v>
      </c>
      <c r="L10" s="14">
        <v>1694</v>
      </c>
      <c r="M10" s="14">
        <v>80.666666666666671</v>
      </c>
      <c r="N10" s="14">
        <v>57.733333333333334</v>
      </c>
      <c r="O10"/>
      <c r="P10"/>
    </row>
    <row r="11" spans="1:16" ht="15.75" thickBot="1" x14ac:dyDescent="0.3">
      <c r="A11" s="7">
        <v>5</v>
      </c>
      <c r="B11" s="9">
        <v>84</v>
      </c>
      <c r="C11" s="9">
        <v>80</v>
      </c>
      <c r="D11" s="8">
        <v>79</v>
      </c>
      <c r="F11" s="7" t="s">
        <v>24</v>
      </c>
      <c r="G11" s="7">
        <f>G7-G6</f>
        <v>55</v>
      </c>
      <c r="H11" s="7" t="s">
        <v>20</v>
      </c>
      <c r="J11" s="15" t="s">
        <v>14</v>
      </c>
      <c r="K11" s="15">
        <v>19</v>
      </c>
      <c r="L11" s="15">
        <v>1666</v>
      </c>
      <c r="M11" s="15">
        <v>87.684210526315795</v>
      </c>
      <c r="N11" s="15">
        <v>27.339181286549703</v>
      </c>
      <c r="O11"/>
      <c r="P11"/>
    </row>
    <row r="12" spans="1:16" ht="15" x14ac:dyDescent="0.25">
      <c r="A12" s="7">
        <v>6</v>
      </c>
      <c r="B12" s="9">
        <v>82</v>
      </c>
      <c r="C12" s="9">
        <v>67</v>
      </c>
      <c r="D12" s="8">
        <v>94</v>
      </c>
      <c r="F12" s="10" t="s">
        <v>39</v>
      </c>
      <c r="G12" s="10">
        <f>G7-1</f>
        <v>57</v>
      </c>
      <c r="H12" s="10" t="s">
        <v>38</v>
      </c>
      <c r="J12"/>
      <c r="K12"/>
      <c r="L12"/>
      <c r="M12"/>
      <c r="N12"/>
      <c r="O12"/>
      <c r="P12"/>
    </row>
    <row r="13" spans="1:16" ht="15" x14ac:dyDescent="0.25">
      <c r="A13" s="7">
        <v>7</v>
      </c>
      <c r="B13" s="9">
        <v>84</v>
      </c>
      <c r="C13" s="9">
        <v>86</v>
      </c>
      <c r="D13" s="8">
        <v>95</v>
      </c>
      <c r="J13"/>
      <c r="K13"/>
      <c r="L13"/>
      <c r="M13"/>
      <c r="N13"/>
      <c r="O13"/>
      <c r="P13"/>
    </row>
    <row r="14" spans="1:16" ht="15.75" thickBot="1" x14ac:dyDescent="0.3">
      <c r="A14" s="7">
        <v>8</v>
      </c>
      <c r="B14" s="9">
        <v>81</v>
      </c>
      <c r="C14" s="9">
        <v>82</v>
      </c>
      <c r="D14" s="8">
        <v>85</v>
      </c>
      <c r="J14" t="s">
        <v>6</v>
      </c>
      <c r="K14"/>
      <c r="L14"/>
      <c r="M14"/>
      <c r="N14"/>
      <c r="O14"/>
      <c r="P14"/>
    </row>
    <row r="15" spans="1:16" ht="15" x14ac:dyDescent="0.25">
      <c r="A15" s="7">
        <v>9</v>
      </c>
      <c r="B15" s="9">
        <v>78</v>
      </c>
      <c r="C15" s="9">
        <v>86</v>
      </c>
      <c r="D15" s="8">
        <v>86</v>
      </c>
      <c r="J15" s="13" t="s">
        <v>32</v>
      </c>
      <c r="K15" s="13" t="s">
        <v>8</v>
      </c>
      <c r="L15" s="13" t="s">
        <v>7</v>
      </c>
      <c r="M15" s="13" t="s">
        <v>9</v>
      </c>
      <c r="N15" s="13" t="s">
        <v>10</v>
      </c>
      <c r="O15" s="13" t="s">
        <v>33</v>
      </c>
      <c r="P15" s="13" t="s">
        <v>25</v>
      </c>
    </row>
    <row r="16" spans="1:16" ht="15" x14ac:dyDescent="0.25">
      <c r="A16" s="7">
        <v>10</v>
      </c>
      <c r="B16" s="9">
        <v>97</v>
      </c>
      <c r="C16" s="9">
        <v>82</v>
      </c>
      <c r="D16" s="8">
        <v>92</v>
      </c>
      <c r="J16" s="14" t="s">
        <v>34</v>
      </c>
      <c r="K16" s="14">
        <v>538.16293607582111</v>
      </c>
      <c r="L16" s="14">
        <v>2</v>
      </c>
      <c r="M16" s="14">
        <v>269.08146803791055</v>
      </c>
      <c r="N16" s="14">
        <v>5.8968738036765851</v>
      </c>
      <c r="O16" s="14">
        <v>4.7834270345953975E-3</v>
      </c>
      <c r="P16" s="14">
        <v>3.164993395768759</v>
      </c>
    </row>
    <row r="17" spans="1:16" ht="15" x14ac:dyDescent="0.25">
      <c r="A17" s="7">
        <v>11</v>
      </c>
      <c r="B17" s="9">
        <v>85</v>
      </c>
      <c r="C17" s="9">
        <v>72</v>
      </c>
      <c r="D17" s="8">
        <v>92</v>
      </c>
      <c r="J17" s="14" t="s">
        <v>35</v>
      </c>
      <c r="K17" s="14">
        <v>2509.7163742690059</v>
      </c>
      <c r="L17" s="14">
        <v>55</v>
      </c>
      <c r="M17" s="14">
        <v>45.631206804891015</v>
      </c>
      <c r="N17" s="14"/>
      <c r="O17" s="14"/>
      <c r="P17" s="14"/>
    </row>
    <row r="18" spans="1:16" ht="15" x14ac:dyDescent="0.25">
      <c r="A18" s="7">
        <v>12</v>
      </c>
      <c r="B18" s="9">
        <v>81</v>
      </c>
      <c r="C18" s="9">
        <v>77</v>
      </c>
      <c r="D18" s="8">
        <v>85</v>
      </c>
      <c r="J18" s="14"/>
      <c r="K18" s="14"/>
      <c r="L18" s="14"/>
      <c r="M18" s="14"/>
      <c r="N18" s="14"/>
      <c r="O18" s="14"/>
      <c r="P18" s="14"/>
    </row>
    <row r="19" spans="1:16" ht="15.75" thickBot="1" x14ac:dyDescent="0.3">
      <c r="A19" s="7">
        <v>13</v>
      </c>
      <c r="B19" s="9">
        <v>95</v>
      </c>
      <c r="C19" s="9">
        <v>87</v>
      </c>
      <c r="D19" s="8">
        <v>87</v>
      </c>
      <c r="J19" s="15" t="s">
        <v>11</v>
      </c>
      <c r="K19" s="15">
        <v>3047.879310344827</v>
      </c>
      <c r="L19" s="15">
        <v>57</v>
      </c>
      <c r="M19" s="15"/>
      <c r="N19" s="15"/>
      <c r="O19" s="15"/>
      <c r="P19" s="15"/>
    </row>
    <row r="20" spans="1:16" x14ac:dyDescent="0.2">
      <c r="A20" s="7">
        <v>14</v>
      </c>
      <c r="B20" s="9">
        <v>81</v>
      </c>
      <c r="C20" s="9">
        <v>68</v>
      </c>
      <c r="D20" s="8">
        <v>86</v>
      </c>
    </row>
    <row r="21" spans="1:16" x14ac:dyDescent="0.2">
      <c r="A21" s="7">
        <v>15</v>
      </c>
      <c r="B21" s="9">
        <v>72</v>
      </c>
      <c r="C21" s="9">
        <v>80</v>
      </c>
      <c r="D21" s="8">
        <v>92</v>
      </c>
    </row>
    <row r="22" spans="1:16" x14ac:dyDescent="0.2">
      <c r="A22" s="7">
        <v>16</v>
      </c>
      <c r="B22" s="9">
        <v>89</v>
      </c>
      <c r="C22" s="9">
        <v>76</v>
      </c>
      <c r="D22" s="8">
        <v>85</v>
      </c>
    </row>
    <row r="23" spans="1:16" x14ac:dyDescent="0.2">
      <c r="A23" s="7">
        <v>17</v>
      </c>
      <c r="B23" s="9">
        <v>84</v>
      </c>
      <c r="C23" s="9">
        <v>68</v>
      </c>
      <c r="D23" s="8">
        <v>93</v>
      </c>
    </row>
    <row r="24" spans="1:16" x14ac:dyDescent="0.2">
      <c r="A24" s="7">
        <v>18</v>
      </c>
      <c r="B24" s="9">
        <v>73</v>
      </c>
      <c r="C24" s="9">
        <v>86</v>
      </c>
      <c r="D24" s="8">
        <v>89</v>
      </c>
    </row>
    <row r="25" spans="1:16" x14ac:dyDescent="0.2">
      <c r="A25" s="7">
        <v>19</v>
      </c>
      <c r="B25" s="8"/>
      <c r="C25" s="9">
        <v>74</v>
      </c>
      <c r="D25" s="8">
        <v>83</v>
      </c>
    </row>
    <row r="26" spans="1:16" x14ac:dyDescent="0.2">
      <c r="A26" s="7">
        <v>20</v>
      </c>
      <c r="B26" s="9"/>
      <c r="C26" s="9">
        <v>86</v>
      </c>
      <c r="D26" s="8"/>
    </row>
    <row r="27" spans="1:16" x14ac:dyDescent="0.2">
      <c r="A27" s="7">
        <v>21</v>
      </c>
      <c r="B27" s="9"/>
      <c r="C27" s="9">
        <v>90</v>
      </c>
      <c r="D27" s="8"/>
    </row>
    <row r="28" spans="1:16" ht="5.25" customHeight="1" x14ac:dyDescent="0.2"/>
    <row r="29" spans="1:16" x14ac:dyDescent="0.2">
      <c r="A29" s="16" t="s">
        <v>15</v>
      </c>
      <c r="B29" s="10">
        <f>AVERAGE(B7:B27)</f>
        <v>82.055555555555557</v>
      </c>
      <c r="C29" s="10">
        <f>AVERAGE(C7:C27)</f>
        <v>80.666666666666671</v>
      </c>
      <c r="D29" s="10">
        <f>AVERAGE(D7:D27)</f>
        <v>87.684210526315795</v>
      </c>
    </row>
    <row r="30" spans="1:16" x14ac:dyDescent="0.2">
      <c r="A30" s="16" t="s">
        <v>16</v>
      </c>
      <c r="B30" s="10">
        <f>_xlfn.STDEV.S(B7:B27)</f>
        <v>7.1247061629583524</v>
      </c>
      <c r="C30" s="10">
        <f t="shared" ref="C30:D30" si="0">_xlfn.STDEV.S(C7:C27)</f>
        <v>7.598245411496876</v>
      </c>
      <c r="D30" s="10">
        <f t="shared" si="0"/>
        <v>5.2286882950267461</v>
      </c>
    </row>
    <row r="31" spans="1:16" x14ac:dyDescent="0.2">
      <c r="A31" s="16" t="s">
        <v>17</v>
      </c>
      <c r="B31" s="10">
        <f>COUNT(B7:B27)</f>
        <v>18</v>
      </c>
      <c r="C31" s="10">
        <f t="shared" ref="C31:D31" si="1">COUNT(C7:C27)</f>
        <v>21</v>
      </c>
      <c r="D31" s="10">
        <f t="shared" si="1"/>
        <v>19</v>
      </c>
    </row>
    <row r="32" spans="1:16" x14ac:dyDescent="0.2">
      <c r="A32" s="17"/>
      <c r="B32" s="18"/>
      <c r="C32" s="18"/>
      <c r="D32" s="18"/>
    </row>
    <row r="33" spans="1:7" ht="15" x14ac:dyDescent="0.25">
      <c r="B33" s="24" t="s">
        <v>36</v>
      </c>
      <c r="C33" s="11"/>
      <c r="D33" s="11"/>
      <c r="F33" s="10" t="s">
        <v>37</v>
      </c>
    </row>
    <row r="34" spans="1:7" x14ac:dyDescent="0.2">
      <c r="A34" s="16" t="s">
        <v>19</v>
      </c>
      <c r="B34" s="10">
        <f>B31*(B29-$F$34)*(B29-$F$34)</f>
        <v>32.368873034747153</v>
      </c>
      <c r="C34" s="10">
        <f>C31*(C29-$F$34)*(C29-$F$34)</f>
        <v>156.49772096710268</v>
      </c>
      <c r="D34" s="10">
        <f>D31*(D29-$F$34)*(D29-$F$34)</f>
        <v>349.29634207397214</v>
      </c>
      <c r="F34" s="7">
        <f>SUMPRODUCT(B31:D31,B29:D29)/G7</f>
        <v>83.396551724137936</v>
      </c>
    </row>
    <row r="35" spans="1:7" x14ac:dyDescent="0.2">
      <c r="A35" s="16" t="s">
        <v>20</v>
      </c>
      <c r="B35" s="10">
        <f>(B31-1)*B30*B30</f>
        <v>862.94444444444434</v>
      </c>
      <c r="C35" s="10">
        <f t="shared" ref="C35:D35" si="2">(C31-1)*C30*C30</f>
        <v>1154.6666666666665</v>
      </c>
      <c r="D35" s="10">
        <f t="shared" si="2"/>
        <v>492.10526315789457</v>
      </c>
      <c r="F35" s="6">
        <f>AVERAGE(B7:D27)</f>
        <v>83.396551724137936</v>
      </c>
    </row>
    <row r="37" spans="1:7" x14ac:dyDescent="0.2">
      <c r="B37" s="18"/>
      <c r="C37" s="18"/>
      <c r="D37" s="18"/>
    </row>
    <row r="38" spans="1:7" ht="15.75" thickBot="1" x14ac:dyDescent="0.3">
      <c r="A38" t="s">
        <v>6</v>
      </c>
    </row>
    <row r="39" spans="1:7" ht="15" x14ac:dyDescent="0.25">
      <c r="A39" s="19" t="s">
        <v>32</v>
      </c>
      <c r="B39" s="13" t="s">
        <v>8</v>
      </c>
      <c r="C39" s="13" t="s">
        <v>7</v>
      </c>
      <c r="D39" s="13" t="s">
        <v>9</v>
      </c>
      <c r="E39" s="13" t="s">
        <v>10</v>
      </c>
      <c r="F39" s="19" t="s">
        <v>33</v>
      </c>
      <c r="G39" s="19" t="s">
        <v>25</v>
      </c>
    </row>
    <row r="40" spans="1:7" x14ac:dyDescent="0.2">
      <c r="A40" s="23" t="s">
        <v>34</v>
      </c>
      <c r="B40" s="6">
        <f>SUM(B34:D34)</f>
        <v>538.16293607582202</v>
      </c>
      <c r="C40" s="6">
        <f>G10</f>
        <v>2</v>
      </c>
      <c r="D40" s="6">
        <f>B40/G10</f>
        <v>269.08146803791101</v>
      </c>
      <c r="E40" s="6">
        <f>D40/D41</f>
        <v>5.8968738036765957</v>
      </c>
      <c r="F40" s="6">
        <f>_xlfn.F.DIST.RT(E40,G10,G11)</f>
        <v>4.7834270345953637E-3</v>
      </c>
      <c r="G40" s="6">
        <f>_xlfn.F.INV.RT(0.05,G10,G11)</f>
        <v>3.164993395768759</v>
      </c>
    </row>
    <row r="41" spans="1:7" x14ac:dyDescent="0.2">
      <c r="A41" s="23" t="s">
        <v>35</v>
      </c>
      <c r="B41" s="6">
        <f>SUM(B35:D35)</f>
        <v>2509.7163742690054</v>
      </c>
      <c r="C41" s="6">
        <f>G11</f>
        <v>55</v>
      </c>
      <c r="D41" s="6">
        <f>B41/G11</f>
        <v>45.631206804891008</v>
      </c>
    </row>
    <row r="42" spans="1:7" ht="15" x14ac:dyDescent="0.25">
      <c r="A42" s="20"/>
    </row>
    <row r="43" spans="1:7" ht="15.75" thickBot="1" x14ac:dyDescent="0.3">
      <c r="A43" s="21" t="s">
        <v>11</v>
      </c>
      <c r="B43" s="22">
        <f>SUM(B40:B41)</f>
        <v>3047.8793103448274</v>
      </c>
      <c r="C43" s="22">
        <f>SUM(C40:C41)</f>
        <v>57</v>
      </c>
      <c r="D43" s="22"/>
      <c r="E43" s="22"/>
      <c r="F43" s="22"/>
      <c r="G43" s="22"/>
    </row>
    <row r="45" spans="1:7" x14ac:dyDescent="0.2">
      <c r="A45" s="7" t="s">
        <v>80</v>
      </c>
      <c r="B45" s="59">
        <v>0.05</v>
      </c>
      <c r="C45" s="7" t="s">
        <v>81</v>
      </c>
    </row>
    <row r="46" spans="1:7" x14ac:dyDescent="0.2">
      <c r="A46" s="10" t="s">
        <v>83</v>
      </c>
      <c r="B46" s="66" t="b">
        <f>B45&gt;F40</f>
        <v>1</v>
      </c>
      <c r="C46" s="42" t="str">
        <f>IF(B46,"Нулевая гипотеза отклонена. Различие средних значений выборок не может быть объяснено лишь случайностью","Нет оснований для отклонения нулевой гипотезы")</f>
        <v>Нулевая гипотеза отклонена. Различие средних значений выборок не может быть объяснено лишь случайностью</v>
      </c>
    </row>
  </sheetData>
  <conditionalFormatting sqref="B46">
    <cfRule type="cellIs" dxfId="0" priority="1" operator="equal">
      <formula>TRUE</formula>
    </cfRule>
  </conditionalFormatting>
  <hyperlinks>
    <hyperlink ref="A1:C1" r:id="rId1" display="Файл скачан с сайта excel2.ru &gt;&gt;&gt;"/>
    <hyperlink ref="A2" r:id="rId2"/>
    <hyperlink ref="P2" r:id="rId3" display="Задать вопрос"/>
  </hyperlinks>
  <pageMargins left="0.7" right="0.7" top="0.75" bottom="0.75" header="0.3" footer="0.3"/>
  <pageSetup paperSize="9" orientation="portrait" horizontalDpi="0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80"/>
  <sheetViews>
    <sheetView workbookViewId="0">
      <selection activeCell="F2" sqref="F2"/>
    </sheetView>
  </sheetViews>
  <sheetFormatPr defaultRowHeight="12.75" x14ac:dyDescent="0.2"/>
  <cols>
    <col min="1" max="1" width="12.42578125" style="25" customWidth="1"/>
    <col min="2" max="4" width="17.42578125" style="25" customWidth="1"/>
    <col min="5" max="6" width="9.140625" style="25" customWidth="1"/>
    <col min="7" max="7" width="12" style="25" bestFit="1" customWidth="1"/>
    <col min="8" max="9" width="9.140625" style="25"/>
    <col min="10" max="10" width="10.42578125" style="25" customWidth="1"/>
    <col min="11" max="265" width="9.140625" style="25"/>
    <col min="266" max="266" width="10" style="25" customWidth="1"/>
    <col min="267" max="346" width="9.140625" style="25"/>
    <col min="347" max="347" width="8.5703125" style="25" customWidth="1"/>
    <col min="348" max="16384" width="9.140625" style="25"/>
  </cols>
  <sheetData>
    <row r="1" spans="1:6" ht="26.25" x14ac:dyDescent="0.2">
      <c r="A1" s="5" t="s">
        <v>1</v>
      </c>
      <c r="B1" s="5"/>
      <c r="C1" s="5"/>
      <c r="D1" s="5"/>
      <c r="E1" s="5"/>
      <c r="F1" s="5"/>
    </row>
    <row r="2" spans="1:6" ht="15.75" x14ac:dyDescent="0.25">
      <c r="A2" s="4" t="s">
        <v>0</v>
      </c>
      <c r="B2" s="3"/>
      <c r="C2" s="3"/>
      <c r="D2" s="3"/>
      <c r="E2" s="3"/>
      <c r="F2" s="78" t="s">
        <v>115</v>
      </c>
    </row>
    <row r="3" spans="1:6" ht="18.75" x14ac:dyDescent="0.2">
      <c r="A3" s="2" t="str">
        <f>'Разные размеры'!A3</f>
        <v>Однофакторный дисперсионный анализ в MS EXCEL</v>
      </c>
      <c r="B3" s="2"/>
      <c r="C3" s="2"/>
      <c r="D3" s="2"/>
      <c r="E3" s="2"/>
      <c r="F3" s="2"/>
    </row>
    <row r="4" spans="1:6" ht="15.75" x14ac:dyDescent="0.25">
      <c r="A4" s="1" t="s">
        <v>59</v>
      </c>
      <c r="B4" s="1"/>
      <c r="C4" s="1"/>
      <c r="D4" s="1"/>
      <c r="E4" s="1"/>
      <c r="F4" s="1"/>
    </row>
    <row r="30" spans="1:4" x14ac:dyDescent="0.2">
      <c r="A30" s="26" t="s">
        <v>41</v>
      </c>
      <c r="B30" s="27"/>
      <c r="C30" s="27"/>
      <c r="D30" s="27"/>
    </row>
    <row r="31" spans="1:4" x14ac:dyDescent="0.2">
      <c r="B31" s="28" t="s">
        <v>42</v>
      </c>
      <c r="C31" s="28" t="s">
        <v>43</v>
      </c>
      <c r="D31" s="28" t="s">
        <v>44</v>
      </c>
    </row>
    <row r="32" spans="1:4" x14ac:dyDescent="0.2">
      <c r="A32" s="29" t="s">
        <v>45</v>
      </c>
      <c r="B32" s="30">
        <f ca="1">MIN(INDIRECT(B$31))</f>
        <v>72</v>
      </c>
      <c r="C32" s="30">
        <f t="shared" ref="C32:D32" ca="1" si="0">MIN(INDIRECT(C$31))</f>
        <v>67</v>
      </c>
      <c r="D32" s="30">
        <f t="shared" ca="1" si="0"/>
        <v>75</v>
      </c>
    </row>
    <row r="33" spans="1:4" x14ac:dyDescent="0.2">
      <c r="A33" s="29" t="s">
        <v>46</v>
      </c>
      <c r="B33" s="30">
        <f ca="1">_xlfn.QUARTILE.INC(INDIRECT(B$31),1)</f>
        <v>77.25</v>
      </c>
      <c r="C33" s="30">
        <f t="shared" ref="C33:D33" ca="1" si="1">_xlfn.QUARTILE.INC(INDIRECT(C$31),1)</f>
        <v>76</v>
      </c>
      <c r="D33" s="30">
        <f t="shared" ca="1" si="1"/>
        <v>85</v>
      </c>
    </row>
    <row r="34" spans="1:4" x14ac:dyDescent="0.2">
      <c r="A34" s="29" t="s">
        <v>47</v>
      </c>
      <c r="B34" s="30">
        <f ca="1">MEDIAN(INDIRECT(B$31))</f>
        <v>81.5</v>
      </c>
      <c r="C34" s="30">
        <f t="shared" ref="C34:D34" ca="1" si="2">MEDIAN(INDIRECT(C$31))</f>
        <v>82</v>
      </c>
      <c r="D34" s="30">
        <f t="shared" ca="1" si="2"/>
        <v>87</v>
      </c>
    </row>
    <row r="35" spans="1:4" x14ac:dyDescent="0.2">
      <c r="A35" s="29" t="s">
        <v>48</v>
      </c>
      <c r="B35" s="30">
        <f ca="1">_xlfn.QUARTILE.INC(INDIRECT(B$31),3)</f>
        <v>84.75</v>
      </c>
      <c r="C35" s="30">
        <f t="shared" ref="C35:D35" ca="1" si="3">_xlfn.QUARTILE.INC(INDIRECT(C$31),3)</f>
        <v>86</v>
      </c>
      <c r="D35" s="30">
        <f t="shared" ca="1" si="3"/>
        <v>92</v>
      </c>
    </row>
    <row r="36" spans="1:4" x14ac:dyDescent="0.2">
      <c r="A36" s="29" t="s">
        <v>49</v>
      </c>
      <c r="B36" s="30">
        <f ca="1">MAX(INDIRECT(B$31))</f>
        <v>97</v>
      </c>
      <c r="C36" s="30">
        <f t="shared" ref="C36:D36" ca="1" si="4">MAX(INDIRECT(C$31))</f>
        <v>94</v>
      </c>
      <c r="D36" s="30">
        <f t="shared" ca="1" si="4"/>
        <v>95</v>
      </c>
    </row>
    <row r="37" spans="1:4" x14ac:dyDescent="0.2">
      <c r="A37" s="29" t="s">
        <v>50</v>
      </c>
      <c r="B37" s="30">
        <f ca="1">B35-B33</f>
        <v>7.5</v>
      </c>
      <c r="C37" s="30">
        <f t="shared" ref="C37:D37" ca="1" si="5">C35-C33</f>
        <v>10</v>
      </c>
      <c r="D37" s="30">
        <f t="shared" ca="1" si="5"/>
        <v>7</v>
      </c>
    </row>
    <row r="39" spans="1:4" x14ac:dyDescent="0.2">
      <c r="A39" s="26" t="s">
        <v>51</v>
      </c>
      <c r="B39" s="27"/>
      <c r="C39" s="27"/>
      <c r="D39" s="27"/>
    </row>
    <row r="40" spans="1:4" x14ac:dyDescent="0.2">
      <c r="A40" s="31" t="s">
        <v>52</v>
      </c>
    </row>
    <row r="41" spans="1:4" ht="14.25" x14ac:dyDescent="0.25">
      <c r="A41" s="29" t="s">
        <v>53</v>
      </c>
      <c r="B41" s="30">
        <f ca="1">B36-B35</f>
        <v>12.25</v>
      </c>
      <c r="C41" s="30">
        <f t="shared" ref="C41:D41" ca="1" si="6">C36-C35</f>
        <v>8</v>
      </c>
      <c r="D41" s="30">
        <f t="shared" ca="1" si="6"/>
        <v>3</v>
      </c>
    </row>
    <row r="42" spans="1:4" ht="14.25" x14ac:dyDescent="0.25">
      <c r="A42" s="29" t="s">
        <v>54</v>
      </c>
      <c r="B42" s="30">
        <f ca="1">B33-B32</f>
        <v>5.25</v>
      </c>
      <c r="C42" s="30">
        <f t="shared" ref="C42:D42" ca="1" si="7">C33-C32</f>
        <v>9</v>
      </c>
      <c r="D42" s="30">
        <f t="shared" ca="1" si="7"/>
        <v>10</v>
      </c>
    </row>
    <row r="44" spans="1:4" x14ac:dyDescent="0.2">
      <c r="A44" s="26" t="s">
        <v>55</v>
      </c>
      <c r="B44" s="27"/>
      <c r="C44" s="27"/>
      <c r="D44" s="27"/>
    </row>
    <row r="45" spans="1:4" x14ac:dyDescent="0.2">
      <c r="A45" s="25" t="s">
        <v>13</v>
      </c>
      <c r="B45" s="32" t="str">
        <f>B31</f>
        <v>Выборка1</v>
      </c>
      <c r="C45" s="32" t="s">
        <v>43</v>
      </c>
      <c r="D45" s="32" t="s">
        <v>44</v>
      </c>
    </row>
    <row r="46" spans="1:4" x14ac:dyDescent="0.2">
      <c r="A46" s="50">
        <v>1</v>
      </c>
      <c r="B46" s="25">
        <f>'Разные размеры'!B7</f>
        <v>75</v>
      </c>
      <c r="C46" s="25">
        <f>'Разные размеры'!C7</f>
        <v>94</v>
      </c>
      <c r="D46" s="25">
        <f>'Разные размеры'!D7</f>
        <v>90</v>
      </c>
    </row>
    <row r="47" spans="1:4" x14ac:dyDescent="0.2">
      <c r="A47" s="50">
        <v>2</v>
      </c>
      <c r="B47" s="25">
        <f>'Разные размеры'!B8</f>
        <v>72</v>
      </c>
      <c r="C47" s="25">
        <f>'Разные размеры'!C8</f>
        <v>87</v>
      </c>
      <c r="D47" s="25">
        <f>'Разные размеры'!D8</f>
        <v>86</v>
      </c>
    </row>
    <row r="48" spans="1:4" x14ac:dyDescent="0.2">
      <c r="A48" s="50">
        <v>3</v>
      </c>
      <c r="B48" s="25">
        <f>'Разные размеры'!B9</f>
        <v>87</v>
      </c>
      <c r="C48" s="25">
        <f>'Разные размеры'!C9</f>
        <v>80</v>
      </c>
      <c r="D48" s="25">
        <f>'Разные размеры'!D9</f>
        <v>92</v>
      </c>
    </row>
    <row r="49" spans="1:4" x14ac:dyDescent="0.2">
      <c r="A49" s="50">
        <v>4</v>
      </c>
      <c r="B49" s="25">
        <f>'Разные размеры'!B10</f>
        <v>77</v>
      </c>
      <c r="C49" s="25">
        <f>'Разные размеры'!C10</f>
        <v>86</v>
      </c>
      <c r="D49" s="25">
        <f>'Разные размеры'!D10</f>
        <v>75</v>
      </c>
    </row>
    <row r="50" spans="1:4" x14ac:dyDescent="0.2">
      <c r="A50" s="50">
        <v>5</v>
      </c>
      <c r="B50" s="25">
        <f>'Разные размеры'!B11</f>
        <v>84</v>
      </c>
      <c r="C50" s="25">
        <f>'Разные размеры'!C11</f>
        <v>80</v>
      </c>
      <c r="D50" s="25">
        <f>'Разные размеры'!D11</f>
        <v>79</v>
      </c>
    </row>
    <row r="51" spans="1:4" x14ac:dyDescent="0.2">
      <c r="A51" s="50">
        <v>6</v>
      </c>
      <c r="B51" s="25">
        <f>'Разные размеры'!B12</f>
        <v>82</v>
      </c>
      <c r="C51" s="25">
        <f>'Разные размеры'!C12</f>
        <v>67</v>
      </c>
      <c r="D51" s="25">
        <f>'Разные размеры'!D12</f>
        <v>94</v>
      </c>
    </row>
    <row r="52" spans="1:4" x14ac:dyDescent="0.2">
      <c r="A52" s="50">
        <v>7</v>
      </c>
      <c r="B52" s="25">
        <f>'Разные размеры'!B13</f>
        <v>84</v>
      </c>
      <c r="C52" s="25">
        <f>'Разные размеры'!C13</f>
        <v>86</v>
      </c>
      <c r="D52" s="25">
        <f>'Разные размеры'!D13</f>
        <v>95</v>
      </c>
    </row>
    <row r="53" spans="1:4" x14ac:dyDescent="0.2">
      <c r="A53" s="50">
        <v>8</v>
      </c>
      <c r="B53" s="25">
        <f>'Разные размеры'!B14</f>
        <v>81</v>
      </c>
      <c r="C53" s="25">
        <f>'Разные размеры'!C14</f>
        <v>82</v>
      </c>
      <c r="D53" s="25">
        <f>'Разные размеры'!D14</f>
        <v>85</v>
      </c>
    </row>
    <row r="54" spans="1:4" x14ac:dyDescent="0.2">
      <c r="A54" s="50">
        <v>9</v>
      </c>
      <c r="B54" s="25">
        <f>'Разные размеры'!B15</f>
        <v>78</v>
      </c>
      <c r="C54" s="25">
        <f>'Разные размеры'!C15</f>
        <v>86</v>
      </c>
      <c r="D54" s="25">
        <f>'Разные размеры'!D15</f>
        <v>86</v>
      </c>
    </row>
    <row r="55" spans="1:4" x14ac:dyDescent="0.2">
      <c r="A55" s="50">
        <v>10</v>
      </c>
      <c r="B55" s="25">
        <f>'Разные размеры'!B16</f>
        <v>97</v>
      </c>
      <c r="C55" s="25">
        <f>'Разные размеры'!C16</f>
        <v>82</v>
      </c>
      <c r="D55" s="25">
        <f>'Разные размеры'!D16</f>
        <v>92</v>
      </c>
    </row>
    <row r="56" spans="1:4" x14ac:dyDescent="0.2">
      <c r="A56" s="50">
        <v>11</v>
      </c>
      <c r="B56" s="25">
        <f>'Разные размеры'!B17</f>
        <v>85</v>
      </c>
      <c r="C56" s="25">
        <f>'Разные размеры'!C17</f>
        <v>72</v>
      </c>
      <c r="D56" s="25">
        <f>'Разные размеры'!D17</f>
        <v>92</v>
      </c>
    </row>
    <row r="57" spans="1:4" x14ac:dyDescent="0.2">
      <c r="A57" s="50">
        <v>12</v>
      </c>
      <c r="B57" s="25">
        <f>'Разные размеры'!B18</f>
        <v>81</v>
      </c>
      <c r="C57" s="25">
        <f>'Разные размеры'!C18</f>
        <v>77</v>
      </c>
      <c r="D57" s="25">
        <f>'Разные размеры'!D18</f>
        <v>85</v>
      </c>
    </row>
    <row r="58" spans="1:4" x14ac:dyDescent="0.2">
      <c r="A58" s="50">
        <v>13</v>
      </c>
      <c r="B58" s="25">
        <f>'Разные размеры'!B19</f>
        <v>95</v>
      </c>
      <c r="C58" s="25">
        <f>'Разные размеры'!C19</f>
        <v>87</v>
      </c>
      <c r="D58" s="25">
        <f>'Разные размеры'!D19</f>
        <v>87</v>
      </c>
    </row>
    <row r="59" spans="1:4" x14ac:dyDescent="0.2">
      <c r="A59" s="50">
        <v>14</v>
      </c>
      <c r="B59" s="25">
        <f>'Разные размеры'!B20</f>
        <v>81</v>
      </c>
      <c r="C59" s="25">
        <f>'Разные размеры'!C20</f>
        <v>68</v>
      </c>
      <c r="D59" s="25">
        <f>'Разные размеры'!D20</f>
        <v>86</v>
      </c>
    </row>
    <row r="60" spans="1:4" x14ac:dyDescent="0.2">
      <c r="A60" s="50">
        <v>15</v>
      </c>
      <c r="B60" s="25">
        <f>'Разные размеры'!B21</f>
        <v>72</v>
      </c>
      <c r="C60" s="25">
        <f>'Разные размеры'!C21</f>
        <v>80</v>
      </c>
      <c r="D60" s="25">
        <f>'Разные размеры'!D21</f>
        <v>92</v>
      </c>
    </row>
    <row r="61" spans="1:4" x14ac:dyDescent="0.2">
      <c r="A61" s="50">
        <v>16</v>
      </c>
      <c r="B61" s="25">
        <f>'Разные размеры'!B22</f>
        <v>89</v>
      </c>
      <c r="C61" s="25">
        <f>'Разные размеры'!C22</f>
        <v>76</v>
      </c>
      <c r="D61" s="25">
        <f>'Разные размеры'!D22</f>
        <v>85</v>
      </c>
    </row>
    <row r="62" spans="1:4" x14ac:dyDescent="0.2">
      <c r="A62" s="50">
        <v>17</v>
      </c>
      <c r="B62" s="25">
        <f>'Разные размеры'!B23</f>
        <v>84</v>
      </c>
      <c r="C62" s="25">
        <f>'Разные размеры'!C23</f>
        <v>68</v>
      </c>
      <c r="D62" s="25">
        <f>'Разные размеры'!D23</f>
        <v>93</v>
      </c>
    </row>
    <row r="63" spans="1:4" x14ac:dyDescent="0.2">
      <c r="A63" s="50">
        <v>18</v>
      </c>
      <c r="B63" s="25">
        <f>'Разные размеры'!B24</f>
        <v>73</v>
      </c>
      <c r="C63" s="25">
        <f>'Разные размеры'!C24</f>
        <v>86</v>
      </c>
      <c r="D63" s="25">
        <f>'Разные размеры'!D24</f>
        <v>89</v>
      </c>
    </row>
    <row r="64" spans="1:4" x14ac:dyDescent="0.2">
      <c r="A64" s="50">
        <v>19</v>
      </c>
      <c r="C64" s="25">
        <f>'Разные размеры'!C25</f>
        <v>74</v>
      </c>
      <c r="D64" s="25">
        <f>'Разные размеры'!D25</f>
        <v>83</v>
      </c>
    </row>
    <row r="65" spans="1:4" x14ac:dyDescent="0.2">
      <c r="A65" s="50">
        <v>20</v>
      </c>
      <c r="C65" s="25">
        <f>'Разные размеры'!C26</f>
        <v>86</v>
      </c>
    </row>
    <row r="66" spans="1:4" x14ac:dyDescent="0.2">
      <c r="A66" s="50">
        <v>21</v>
      </c>
      <c r="C66" s="25">
        <f>'Разные размеры'!C27</f>
        <v>90</v>
      </c>
    </row>
    <row r="67" spans="1:4" x14ac:dyDescent="0.2">
      <c r="A67" s="50">
        <v>22</v>
      </c>
    </row>
    <row r="68" spans="1:4" x14ac:dyDescent="0.2">
      <c r="A68" s="50">
        <v>23</v>
      </c>
    </row>
    <row r="69" spans="1:4" x14ac:dyDescent="0.2">
      <c r="A69" s="50">
        <v>24</v>
      </c>
    </row>
    <row r="70" spans="1:4" x14ac:dyDescent="0.2">
      <c r="A70" s="50">
        <v>25</v>
      </c>
    </row>
    <row r="71" spans="1:4" x14ac:dyDescent="0.2">
      <c r="A71" s="50">
        <v>26</v>
      </c>
    </row>
    <row r="72" spans="1:4" x14ac:dyDescent="0.2">
      <c r="A72" s="50">
        <v>27</v>
      </c>
    </row>
    <row r="73" spans="1:4" x14ac:dyDescent="0.2">
      <c r="A73" s="50">
        <v>28</v>
      </c>
    </row>
    <row r="74" spans="1:4" x14ac:dyDescent="0.2">
      <c r="A74" s="50">
        <v>29</v>
      </c>
    </row>
    <row r="75" spans="1:4" x14ac:dyDescent="0.2">
      <c r="A75" s="50">
        <v>30</v>
      </c>
    </row>
    <row r="76" spans="1:4" x14ac:dyDescent="0.2">
      <c r="A76" s="50">
        <v>31</v>
      </c>
    </row>
    <row r="77" spans="1:4" x14ac:dyDescent="0.2">
      <c r="A77" s="50">
        <v>32</v>
      </c>
    </row>
    <row r="78" spans="1:4" x14ac:dyDescent="0.2">
      <c r="A78" s="50">
        <v>33</v>
      </c>
    </row>
    <row r="79" spans="1:4" x14ac:dyDescent="0.2">
      <c r="A79" s="50">
        <v>34</v>
      </c>
    </row>
    <row r="80" spans="1:4" x14ac:dyDescent="0.2">
      <c r="A80" s="51"/>
      <c r="B80" s="51"/>
      <c r="C80" s="51"/>
      <c r="D80" s="51"/>
    </row>
  </sheetData>
  <hyperlinks>
    <hyperlink ref="A1:D1" r:id="rId1" display="Файл скачан с сайта excel2.ru &gt;&gt;&gt;"/>
    <hyperlink ref="A2" r:id="rId2"/>
    <hyperlink ref="F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33" customWidth="1"/>
    <col min="2" max="16384" width="9.140625" style="33" hidden="1"/>
  </cols>
  <sheetData>
    <row r="1" spans="1:7" ht="36.75" customHeight="1" x14ac:dyDescent="0.25">
      <c r="A1" s="77" t="s">
        <v>56</v>
      </c>
      <c r="B1" s="77"/>
      <c r="C1" s="77"/>
      <c r="D1" s="77"/>
      <c r="E1" s="77"/>
      <c r="F1" s="77"/>
      <c r="G1" s="77"/>
    </row>
    <row r="2" spans="1:7" ht="107.25" customHeight="1" x14ac:dyDescent="0.25">
      <c r="A2" s="34" t="s">
        <v>57</v>
      </c>
    </row>
    <row r="3" spans="1:7" ht="105" customHeight="1" x14ac:dyDescent="0.25">
      <c r="A3" s="34" t="s">
        <v>58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Модель</vt:lpstr>
      <vt:lpstr>Box-plot</vt:lpstr>
      <vt:lpstr>Разные размеры</vt:lpstr>
      <vt:lpstr>Box-plot (разные n)</vt:lpstr>
      <vt:lpstr>EXCEL2.RU</vt:lpstr>
      <vt:lpstr>'Box-plot'!Выборка1</vt:lpstr>
      <vt:lpstr>'Box-plot (разные n)'!Выборка1</vt:lpstr>
      <vt:lpstr>'Box-plot'!Выборка2</vt:lpstr>
      <vt:lpstr>'Box-plot (разные n)'!Выборка2</vt:lpstr>
      <vt:lpstr>'Box-plot'!Выборка3</vt:lpstr>
      <vt:lpstr>'Box-plot (разные n)'!Выборка3</vt:lpstr>
      <vt:lpstr>'Box-plot'!Выборка4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2018-09-16T07:31:33Z</dcterms:created>
  <dcterms:modified xsi:type="dcterms:W3CDTF">2025-01-06T18:30:51Z</dcterms:modified>
</cp:coreProperties>
</file>