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660" windowWidth="18795" windowHeight="8790" tabRatio="692"/>
  </bookViews>
  <sheets>
    <sheet name="Пакет анализа" sheetId="9" r:id="rId1"/>
    <sheet name="Формулы" sheetId="17" r:id="rId2"/>
    <sheet name="EXCEL2.RU" sheetId="3" r:id="rId3"/>
    <sheet name="1" sheetId="10" state="hidden" r:id="rId4"/>
  </sheets>
  <definedNames>
    <definedName name="anscount" hidden="1">2</definedName>
    <definedName name="limcount" hidden="1">2</definedName>
    <definedName name="sencount" hidden="1">4</definedName>
    <definedName name="solver_adj" localSheetId="3" hidden="1">'1'!#REF!</definedName>
    <definedName name="solver_adj" localSheetId="0" hidden="1">'Пакет анализа'!$M$7:$M$8</definedName>
    <definedName name="solver_adj" localSheetId="1" hidden="1">Формулы!$B$6</definedName>
    <definedName name="solver_cvg" localSheetId="3" hidden="1">0.0001</definedName>
    <definedName name="solver_cvg" localSheetId="0" hidden="1">0.0001</definedName>
    <definedName name="solver_cvg" localSheetId="1" hidden="1">0.0001</definedName>
    <definedName name="solver_drv" localSheetId="3" hidden="1">2</definedName>
    <definedName name="solver_drv" localSheetId="0" hidden="1">2</definedName>
    <definedName name="solver_drv" localSheetId="1" hidden="1">2</definedName>
    <definedName name="solver_eng" localSheetId="3" hidden="1">1</definedName>
    <definedName name="solver_eng" localSheetId="0" hidden="1">1</definedName>
    <definedName name="solver_eng" localSheetId="1" hidden="1">1</definedName>
    <definedName name="solver_est" localSheetId="3" hidden="1">1</definedName>
    <definedName name="solver_est" localSheetId="0" hidden="1">1</definedName>
    <definedName name="solver_est" localSheetId="1" hidden="1">1</definedName>
    <definedName name="solver_itr" localSheetId="3" hidden="1">2147483647</definedName>
    <definedName name="solver_itr" localSheetId="0" hidden="1">2147483647</definedName>
    <definedName name="solver_itr" localSheetId="1" hidden="1">2147483647</definedName>
    <definedName name="solver_lhs1" localSheetId="1" hidden="1">Формулы!$B$6</definedName>
    <definedName name="solver_lhs2" localSheetId="1" hidden="1">Формулы!$B$6</definedName>
    <definedName name="solver_mip" localSheetId="3" hidden="1">2147483647</definedName>
    <definedName name="solver_mip" localSheetId="0" hidden="1">2147483647</definedName>
    <definedName name="solver_mip" localSheetId="1" hidden="1">2147483647</definedName>
    <definedName name="solver_mni" localSheetId="3" hidden="1">30</definedName>
    <definedName name="solver_mni" localSheetId="0" hidden="1">30</definedName>
    <definedName name="solver_mni" localSheetId="1" hidden="1">30</definedName>
    <definedName name="solver_mrt" localSheetId="3" hidden="1">0.075</definedName>
    <definedName name="solver_mrt" localSheetId="0" hidden="1">0.075</definedName>
    <definedName name="solver_mrt" localSheetId="1" hidden="1">0.075</definedName>
    <definedName name="solver_msl" localSheetId="3" hidden="1">2</definedName>
    <definedName name="solver_msl" localSheetId="0" hidden="1">2</definedName>
    <definedName name="solver_msl" localSheetId="1" hidden="1">2</definedName>
    <definedName name="solver_neg" localSheetId="3" hidden="1">2</definedName>
    <definedName name="solver_neg" localSheetId="0" hidden="1">2</definedName>
    <definedName name="solver_neg" localSheetId="1" hidden="1">2</definedName>
    <definedName name="solver_nod" localSheetId="3" hidden="1">2147483647</definedName>
    <definedName name="solver_nod" localSheetId="0" hidden="1">2147483647</definedName>
    <definedName name="solver_nod" localSheetId="1" hidden="1">2147483647</definedName>
    <definedName name="solver_num" localSheetId="3" hidden="1">0</definedName>
    <definedName name="solver_num" localSheetId="0" hidden="1">0</definedName>
    <definedName name="solver_num" localSheetId="1" hidden="1">2</definedName>
    <definedName name="solver_nwt" localSheetId="3" hidden="1">1</definedName>
    <definedName name="solver_nwt" localSheetId="0" hidden="1">1</definedName>
    <definedName name="solver_nwt" localSheetId="1" hidden="1">1</definedName>
    <definedName name="solver_opt" localSheetId="3" hidden="1">'1'!#REF!</definedName>
    <definedName name="solver_opt" localSheetId="0" hidden="1">'Пакет анализа'!$J$34</definedName>
    <definedName name="solver_opt" localSheetId="1" hidden="1">Формулы!$D$36</definedName>
    <definedName name="solver_pre" localSheetId="3" hidden="1">0.000001</definedName>
    <definedName name="solver_pre" localSheetId="0" hidden="1">0.000001</definedName>
    <definedName name="solver_pre" localSheetId="1" hidden="1">0.000001</definedName>
    <definedName name="solver_rbv" localSheetId="3" hidden="1">2</definedName>
    <definedName name="solver_rbv" localSheetId="0" hidden="1">2</definedName>
    <definedName name="solver_rbv" localSheetId="1" hidden="1">2</definedName>
    <definedName name="solver_rel1" localSheetId="1" hidden="1">1</definedName>
    <definedName name="solver_rel2" localSheetId="1" hidden="1">3</definedName>
    <definedName name="solver_rhs1" localSheetId="1" hidden="1">1</definedName>
    <definedName name="solver_rhs2" localSheetId="1" hidden="1">0.00001</definedName>
    <definedName name="solver_rlx" localSheetId="3" hidden="1">2</definedName>
    <definedName name="solver_rlx" localSheetId="0" hidden="1">2</definedName>
    <definedName name="solver_rlx" localSheetId="1" hidden="1">2</definedName>
    <definedName name="solver_rsd" localSheetId="3" hidden="1">0</definedName>
    <definedName name="solver_rsd" localSheetId="0" hidden="1">0</definedName>
    <definedName name="solver_rsd" localSheetId="1" hidden="1">0</definedName>
    <definedName name="solver_scl" localSheetId="3" hidden="1">2</definedName>
    <definedName name="solver_scl" localSheetId="0" hidden="1">2</definedName>
    <definedName name="solver_scl" localSheetId="1" hidden="1">2</definedName>
    <definedName name="solver_sho" localSheetId="3" hidden="1">2</definedName>
    <definedName name="solver_sho" localSheetId="0" hidden="1">2</definedName>
    <definedName name="solver_sho" localSheetId="1" hidden="1">2</definedName>
    <definedName name="solver_ssz" localSheetId="3" hidden="1">100</definedName>
    <definedName name="solver_ssz" localSheetId="0" hidden="1">100</definedName>
    <definedName name="solver_ssz" localSheetId="1" hidden="1">100</definedName>
    <definedName name="solver_tim" localSheetId="3" hidden="1">2147483647</definedName>
    <definedName name="solver_tim" localSheetId="0" hidden="1">2147483647</definedName>
    <definedName name="solver_tim" localSheetId="1" hidden="1">2147483647</definedName>
    <definedName name="solver_tol" localSheetId="3" hidden="1">0.01</definedName>
    <definedName name="solver_tol" localSheetId="0" hidden="1">0.01</definedName>
    <definedName name="solver_tol" localSheetId="1" hidden="1">0.01</definedName>
    <definedName name="solver_typ" localSheetId="3" hidden="1">1</definedName>
    <definedName name="solver_typ" localSheetId="0" hidden="1">2</definedName>
    <definedName name="solver_typ" localSheetId="1" hidden="1">2</definedName>
    <definedName name="solver_val" localSheetId="3" hidden="1">0</definedName>
    <definedName name="solver_val" localSheetId="0" hidden="1">0</definedName>
    <definedName name="solver_val" localSheetId="1" hidden="1">0</definedName>
    <definedName name="solver_ver" localSheetId="3" hidden="1">3</definedName>
    <definedName name="solver_ver" localSheetId="0" hidden="1">3</definedName>
    <definedName name="solver_ver" localSheetId="1" hidden="1">3</definedName>
    <definedName name="Ошибки">OFFSET(#REF!,#REF!,,#REF!)</definedName>
  </definedNames>
  <calcPr calcId="145621"/>
</workbook>
</file>

<file path=xl/calcChain.xml><?xml version="1.0" encoding="utf-8"?>
<calcChain xmlns="http://schemas.openxmlformats.org/spreadsheetml/2006/main">
  <c r="B6" i="17" l="1"/>
  <c r="F6" i="17" l="1"/>
  <c r="M8" i="9"/>
  <c r="G5" i="9"/>
  <c r="G31" i="9" l="1"/>
  <c r="H31" i="9" s="1"/>
  <c r="G30" i="9"/>
  <c r="H30" i="9" s="1"/>
  <c r="G29" i="9"/>
  <c r="H29" i="9" s="1"/>
  <c r="G28" i="9"/>
  <c r="H28" i="9" s="1"/>
  <c r="G27" i="9"/>
  <c r="H27" i="9" s="1"/>
  <c r="G26" i="9"/>
  <c r="H26" i="9" s="1"/>
  <c r="G25" i="9"/>
  <c r="H25" i="9" s="1"/>
  <c r="G24" i="9"/>
  <c r="H24" i="9" s="1"/>
  <c r="G23" i="9"/>
  <c r="H23" i="9" s="1"/>
  <c r="G22" i="9"/>
  <c r="H22" i="9" s="1"/>
  <c r="G21" i="9"/>
  <c r="H21" i="9" s="1"/>
  <c r="G20" i="9"/>
  <c r="H20" i="9" s="1"/>
  <c r="G19" i="9"/>
  <c r="H19" i="9" s="1"/>
  <c r="G18" i="9"/>
  <c r="H18" i="9" s="1"/>
  <c r="G17" i="9"/>
  <c r="H17" i="9" s="1"/>
  <c r="G16" i="9"/>
  <c r="H16" i="9" s="1"/>
  <c r="G15" i="9"/>
  <c r="H15" i="9" s="1"/>
  <c r="G14" i="9"/>
  <c r="H14" i="9" s="1"/>
  <c r="G13" i="9"/>
  <c r="H13" i="9" s="1"/>
  <c r="G12" i="9"/>
  <c r="H12" i="9" s="1"/>
  <c r="G11" i="9"/>
  <c r="H11" i="9" s="1"/>
  <c r="G10" i="9"/>
  <c r="H10" i="9" s="1"/>
  <c r="G9" i="9"/>
  <c r="H9" i="9" s="1"/>
  <c r="G8" i="9"/>
  <c r="H8" i="9" s="1"/>
  <c r="G7" i="9"/>
  <c r="H7" i="9" l="1"/>
  <c r="H32" i="9" s="1"/>
  <c r="D8" i="9" l="1"/>
  <c r="D9" i="9" s="1"/>
  <c r="D10" i="9" s="1"/>
  <c r="D11" i="9" s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E27" i="9" l="1"/>
  <c r="E29" i="9"/>
  <c r="E25" i="9"/>
  <c r="E21" i="9"/>
  <c r="E17" i="9"/>
  <c r="E32" i="9"/>
  <c r="E28" i="9"/>
  <c r="E24" i="9"/>
  <c r="E20" i="9"/>
  <c r="E16" i="9"/>
  <c r="E12" i="9"/>
  <c r="E11" i="9"/>
  <c r="E31" i="9"/>
  <c r="E23" i="9"/>
  <c r="E19" i="9"/>
  <c r="E15" i="9"/>
  <c r="E30" i="9"/>
  <c r="E26" i="9"/>
  <c r="E22" i="9"/>
  <c r="E18" i="9"/>
  <c r="E14" i="9"/>
  <c r="E13" i="9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C10" i="17" s="1"/>
  <c r="D10" i="17" s="1"/>
  <c r="C11" i="17" l="1"/>
  <c r="C12" i="17" l="1"/>
  <c r="D11" i="17"/>
  <c r="C10" i="10"/>
  <c r="C11" i="10"/>
  <c r="C12" i="10"/>
  <c r="C13" i="10"/>
  <c r="C14" i="10"/>
  <c r="C15" i="10"/>
  <c r="C16" i="10"/>
  <c r="C9" i="10"/>
  <c r="A16" i="10"/>
  <c r="A15" i="10"/>
  <c r="A14" i="10"/>
  <c r="A13" i="10"/>
  <c r="A12" i="10"/>
  <c r="A11" i="10"/>
  <c r="A10" i="10"/>
  <c r="A9" i="10"/>
  <c r="A8" i="10"/>
  <c r="A7" i="10"/>
  <c r="C13" i="17" l="1"/>
  <c r="D12" i="17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M7" i="9" s="1"/>
  <c r="A7" i="9"/>
  <c r="J29" i="9" l="1"/>
  <c r="J17" i="9"/>
  <c r="J13" i="9"/>
  <c r="I20" i="9"/>
  <c r="I13" i="9"/>
  <c r="I29" i="9"/>
  <c r="I22" i="9"/>
  <c r="I11" i="9"/>
  <c r="I27" i="9"/>
  <c r="J27" i="9" s="1"/>
  <c r="I8" i="9"/>
  <c r="I24" i="9"/>
  <c r="J24" i="9" s="1"/>
  <c r="I17" i="9"/>
  <c r="I10" i="9"/>
  <c r="I26" i="9"/>
  <c r="I15" i="9"/>
  <c r="I31" i="9"/>
  <c r="I12" i="9"/>
  <c r="I28" i="9"/>
  <c r="J28" i="9" s="1"/>
  <c r="I21" i="9"/>
  <c r="J21" i="9" s="1"/>
  <c r="I14" i="9"/>
  <c r="I30" i="9"/>
  <c r="I19" i="9"/>
  <c r="I16" i="9"/>
  <c r="J16" i="9" s="1"/>
  <c r="I9" i="9"/>
  <c r="I25" i="9"/>
  <c r="J25" i="9" s="1"/>
  <c r="I18" i="9"/>
  <c r="J18" i="9" s="1"/>
  <c r="I6" i="9"/>
  <c r="I23" i="9"/>
  <c r="J20" i="9"/>
  <c r="J12" i="9"/>
  <c r="J8" i="9"/>
  <c r="J31" i="9"/>
  <c r="J23" i="9"/>
  <c r="J19" i="9"/>
  <c r="J15" i="9"/>
  <c r="J11" i="9"/>
  <c r="J30" i="9"/>
  <c r="J26" i="9"/>
  <c r="J22" i="9"/>
  <c r="J14" i="9"/>
  <c r="J10" i="9"/>
  <c r="J9" i="9"/>
  <c r="C14" i="17"/>
  <c r="D13" i="17"/>
  <c r="I7" i="9"/>
  <c r="J7" i="9" s="1"/>
  <c r="J32" i="9" l="1"/>
  <c r="J34" i="9" s="1"/>
  <c r="C15" i="17"/>
  <c r="D14" i="17"/>
  <c r="C16" i="17" l="1"/>
  <c r="D15" i="17"/>
  <c r="C17" i="17" l="1"/>
  <c r="D16" i="17"/>
  <c r="C18" i="17" l="1"/>
  <c r="D17" i="17"/>
  <c r="C19" i="17" l="1"/>
  <c r="D18" i="17"/>
  <c r="C20" i="17" l="1"/>
  <c r="D19" i="17"/>
  <c r="C21" i="17" l="1"/>
  <c r="D20" i="17"/>
  <c r="C22" i="17" l="1"/>
  <c r="D21" i="17"/>
  <c r="C23" i="17" l="1"/>
  <c r="D22" i="17"/>
  <c r="C24" i="17" l="1"/>
  <c r="D23" i="17"/>
  <c r="C25" i="17" l="1"/>
  <c r="D24" i="17"/>
  <c r="C26" i="17" l="1"/>
  <c r="D25" i="17"/>
  <c r="C27" i="17" l="1"/>
  <c r="D26" i="17"/>
  <c r="C28" i="17" l="1"/>
  <c r="D27" i="17"/>
  <c r="C29" i="17" l="1"/>
  <c r="D28" i="17"/>
  <c r="C30" i="17" l="1"/>
  <c r="D29" i="17"/>
  <c r="C31" i="17" l="1"/>
  <c r="D30" i="17"/>
  <c r="C32" i="17" l="1"/>
  <c r="D31" i="17"/>
  <c r="C33" i="17" l="1"/>
  <c r="D32" i="17"/>
  <c r="D33" i="17" l="1"/>
  <c r="C34" i="17"/>
  <c r="D34" i="17" s="1"/>
  <c r="D36" i="17" s="1"/>
</calcChain>
</file>

<file path=xl/sharedStrings.xml><?xml version="1.0" encoding="utf-8"?>
<sst xmlns="http://schemas.openxmlformats.org/spreadsheetml/2006/main" count="39" uniqueCount="27">
  <si>
    <t>Перейти к статье &gt;&gt;&gt;</t>
  </si>
  <si>
    <t>Файл скачан с сайта excel2.ru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</si>
  <si>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</si>
  <si>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</si>
  <si>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</si>
  <si>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Инструмент надстройки Пакет анализа</t>
  </si>
  <si>
    <t>№</t>
  </si>
  <si>
    <t>Массив исх</t>
  </si>
  <si>
    <t>#Н/Д</t>
  </si>
  <si>
    <t>Скользящее среднее в MS EXCEL</t>
  </si>
  <si>
    <t>Иллюстрация</t>
  </si>
  <si>
    <t>Температура</t>
  </si>
  <si>
    <t>Неделя</t>
  </si>
  <si>
    <t>Скользящее среднее</t>
  </si>
  <si>
    <t>Экспоненциальное сглаживание в MS EXCEL</t>
  </si>
  <si>
    <t>Эксп.сглаж.</t>
  </si>
  <si>
    <t>Фактор затухания (0;1]</t>
  </si>
  <si>
    <t>Настраиваемый Фактор затухания</t>
  </si>
  <si>
    <t>Вес</t>
  </si>
  <si>
    <t>Вес*Исх.</t>
  </si>
  <si>
    <t>Ошибка^2</t>
  </si>
  <si>
    <t>y=a*exp(b*x)</t>
  </si>
  <si>
    <t>a</t>
  </si>
  <si>
    <t>b</t>
  </si>
  <si>
    <t>RMSE</t>
  </si>
  <si>
    <t>Фактор затухания</t>
  </si>
  <si>
    <t>Ошибка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</si>
</sst>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0.0"/>
    <numFmt numFmtId="166" formatCode="0.0000"/>
    <numFmt numFmtId="167" formatCode="0.00000"/>
    <numFmt numFmtId="168" formatCode="0.000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12"/>
      <name val="Arial Narrow"/>
      <family val="2"/>
      <charset val="204"/>
    </font>
    <font>
      <sz val="8"/>
      <name val="Helv"/>
    </font>
    <font>
      <u/>
      <sz val="11"/>
      <color theme="1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9" fontId="13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/>
    <xf numFmtId="0" fontId="5" fillId="3" borderId="0" xfId="3" applyFont="1" applyFill="1" applyAlignment="1" applyProtection="1">
      <alignment vertical="center"/>
    </xf>
    <xf numFmtId="0" fontId="10" fillId="2" borderId="0" xfId="2" applyFont="1" applyFill="1" applyAlignment="1" applyProtection="1"/>
    <xf numFmtId="0" fontId="8" fillId="0" borderId="0" xfId="7"/>
    <xf numFmtId="0" fontId="11" fillId="4" borderId="0" xfId="7" applyFont="1" applyFill="1" applyAlignment="1">
      <alignment vertical="center" wrapText="1"/>
    </xf>
    <xf numFmtId="0" fontId="12" fillId="0" borderId="1" xfId="0" applyFont="1" applyBorder="1"/>
    <xf numFmtId="0" fontId="0" fillId="0" borderId="1" xfId="0" applyBorder="1"/>
    <xf numFmtId="0" fontId="0" fillId="5" borderId="0" xfId="0" applyFill="1"/>
    <xf numFmtId="10" fontId="0" fillId="0" borderId="0" xfId="9" applyNumberFormat="1" applyFont="1"/>
    <xf numFmtId="0" fontId="12" fillId="0" borderId="0" xfId="0" applyFont="1"/>
    <xf numFmtId="165" fontId="0" fillId="0" borderId="1" xfId="0" applyNumberFormat="1" applyBorder="1"/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166" fontId="0" fillId="0" borderId="0" xfId="0" applyNumberFormat="1"/>
    <xf numFmtId="0" fontId="0" fillId="6" borderId="1" xfId="0" applyFill="1" applyBorder="1"/>
    <xf numFmtId="0" fontId="12" fillId="0" borderId="1" xfId="0" applyFont="1" applyBorder="1" applyAlignment="1">
      <alignment wrapText="1"/>
    </xf>
    <xf numFmtId="166" fontId="0" fillId="0" borderId="1" xfId="0" applyNumberFormat="1" applyBorder="1"/>
    <xf numFmtId="0" fontId="14" fillId="0" borderId="1" xfId="0" applyFont="1" applyBorder="1"/>
    <xf numFmtId="167" fontId="0" fillId="0" borderId="1" xfId="0" applyNumberFormat="1" applyBorder="1"/>
    <xf numFmtId="0" fontId="12" fillId="5" borderId="0" xfId="0" applyFont="1" applyFill="1"/>
    <xf numFmtId="0" fontId="12" fillId="0" borderId="1" xfId="0" applyFont="1" applyFill="1" applyBorder="1"/>
    <xf numFmtId="168" fontId="12" fillId="5" borderId="0" xfId="0" applyNumberFormat="1" applyFont="1" applyFill="1"/>
    <xf numFmtId="168" fontId="0" fillId="0" borderId="0" xfId="0" applyNumberFormat="1"/>
    <xf numFmtId="168" fontId="0" fillId="0" borderId="1" xfId="0" applyNumberFormat="1" applyBorder="1"/>
    <xf numFmtId="0" fontId="0" fillId="6" borderId="2" xfId="0" applyFill="1" applyBorder="1"/>
    <xf numFmtId="166" fontId="0" fillId="0" borderId="1" xfId="0" applyNumberFormat="1" applyFill="1" applyBorder="1"/>
    <xf numFmtId="0" fontId="4" fillId="2" borderId="0" xfId="2" applyFill="1" applyAlignment="1" applyProtection="1"/>
    <xf numFmtId="0" fontId="5" fillId="3" borderId="0" xfId="2" applyFont="1" applyFill="1" applyAlignment="1" applyProtection="1">
      <alignment horizontal="center" vertical="center"/>
    </xf>
  </cellXfs>
  <cellStyles count="10">
    <cellStyle name="Currency_TapePivot" xfId="4"/>
    <cellStyle name="Normal_ALLOC1" xfId="5"/>
    <cellStyle name="Гиперссылка" xfId="2" builtinId="8"/>
    <cellStyle name="Гиперссылка 2" xfId="6"/>
    <cellStyle name="Гиперссылка 3" xfId="3"/>
    <cellStyle name="Обычный" xfId="0" builtinId="0"/>
    <cellStyle name="Обычный 2" xfId="1"/>
    <cellStyle name="Обычный 2 2" xfId="7"/>
    <cellStyle name="Обычный 3" xfId="8"/>
    <cellStyle name="Процентный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Экспоненциальное сглаживание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Фактический</c:v>
          </c:tx>
          <c:val>
            <c:numRef>
              <c:f>'Пакет анализа'!$B$7:$B$32</c:f>
              <c:numCache>
                <c:formatCode>General</c:formatCode>
                <c:ptCount val="26"/>
                <c:pt idx="0">
                  <c:v>42</c:v>
                </c:pt>
                <c:pt idx="1">
                  <c:v>34</c:v>
                </c:pt>
                <c:pt idx="2">
                  <c:v>20</c:v>
                </c:pt>
                <c:pt idx="3">
                  <c:v>41</c:v>
                </c:pt>
                <c:pt idx="4">
                  <c:v>38</c:v>
                </c:pt>
                <c:pt idx="5">
                  <c:v>21</c:v>
                </c:pt>
                <c:pt idx="6">
                  <c:v>34</c:v>
                </c:pt>
                <c:pt idx="7">
                  <c:v>35</c:v>
                </c:pt>
                <c:pt idx="8">
                  <c:v>15</c:v>
                </c:pt>
                <c:pt idx="9">
                  <c:v>37</c:v>
                </c:pt>
                <c:pt idx="10">
                  <c:v>11</c:v>
                </c:pt>
                <c:pt idx="11">
                  <c:v>38</c:v>
                </c:pt>
                <c:pt idx="12">
                  <c:v>18</c:v>
                </c:pt>
                <c:pt idx="13">
                  <c:v>17</c:v>
                </c:pt>
                <c:pt idx="14">
                  <c:v>36</c:v>
                </c:pt>
                <c:pt idx="15">
                  <c:v>19</c:v>
                </c:pt>
                <c:pt idx="16">
                  <c:v>38</c:v>
                </c:pt>
                <c:pt idx="17">
                  <c:v>50</c:v>
                </c:pt>
                <c:pt idx="18">
                  <c:v>18</c:v>
                </c:pt>
                <c:pt idx="19">
                  <c:v>37</c:v>
                </c:pt>
                <c:pt idx="20">
                  <c:v>42</c:v>
                </c:pt>
                <c:pt idx="21">
                  <c:v>39</c:v>
                </c:pt>
                <c:pt idx="22">
                  <c:v>35</c:v>
                </c:pt>
                <c:pt idx="23">
                  <c:v>20</c:v>
                </c:pt>
                <c:pt idx="24">
                  <c:v>33</c:v>
                </c:pt>
                <c:pt idx="25">
                  <c:v>21</c:v>
                </c:pt>
              </c:numCache>
            </c:numRef>
          </c:val>
          <c:smooth val="0"/>
        </c:ser>
        <c:ser>
          <c:idx val="1"/>
          <c:order val="1"/>
          <c:tx>
            <c:v>Прогноз</c:v>
          </c:tx>
          <c:errBars>
            <c:errDir val="y"/>
            <c:errBarType val="both"/>
            <c:errValType val="cust"/>
            <c:noEndCap val="0"/>
            <c:plus>
              <c:numRef>
                <c:f>'Пакет анализа'!$E$7:$E$32</c:f>
                <c:numCache>
                  <c:formatCode>General</c:formatCode>
                  <c:ptCount val="2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12.936542557164701</c:v>
                  </c:pt>
                  <c:pt idx="5">
                    <c:v>12.091538859880494</c:v>
                  </c:pt>
                  <c:pt idx="6">
                    <c:v>9.8585563351503662</c:v>
                  </c:pt>
                  <c:pt idx="7">
                    <c:v>9.4813208535801294</c:v>
                  </c:pt>
                  <c:pt idx="8">
                    <c:v>9.4858573790456475</c:v>
                  </c:pt>
                  <c:pt idx="9">
                    <c:v>11.14326076176302</c:v>
                  </c:pt>
                  <c:pt idx="10">
                    <c:v>11.772185190197597</c:v>
                  </c:pt>
                  <c:pt idx="11">
                    <c:v>16.783286032840639</c:v>
                  </c:pt>
                  <c:pt idx="12">
                    <c:v>13.924726163659086</c:v>
                  </c:pt>
                  <c:pt idx="13">
                    <c:v>14.996625096875993</c:v>
                  </c:pt>
                  <c:pt idx="14">
                    <c:v>10.82405537222745</c:v>
                  </c:pt>
                  <c:pt idx="15">
                    <c:v>10.927842749020458</c:v>
                  </c:pt>
                  <c:pt idx="16">
                    <c:v>9.8798826979745229</c:v>
                  </c:pt>
                  <c:pt idx="17">
                    <c:v>10.589812214680581</c:v>
                  </c:pt>
                  <c:pt idx="18">
                    <c:v>15.24400519320101</c:v>
                  </c:pt>
                  <c:pt idx="19">
                    <c:v>16.713091626152409</c:v>
                  </c:pt>
                  <c:pt idx="20">
                    <c:v>15.723505735361973</c:v>
                  </c:pt>
                  <c:pt idx="21">
                    <c:v>11.319865102972344</c:v>
                  </c:pt>
                  <c:pt idx="22">
                    <c:v>8.2734737929665023</c:v>
                  </c:pt>
                  <c:pt idx="23">
                    <c:v>7.1062363955413934</c:v>
                  </c:pt>
                  <c:pt idx="24">
                    <c:v>9.0276650743300291</c:v>
                  </c:pt>
                  <c:pt idx="25">
                    <c:v>8.4408399366002786</c:v>
                  </c:pt>
                </c:numCache>
              </c:numRef>
            </c:plus>
            <c:minus>
              <c:numRef>
                <c:f>'Пакет анализа'!$E$7:$E$32</c:f>
                <c:numCache>
                  <c:formatCode>General</c:formatCode>
                  <c:ptCount val="2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12.936542557164701</c:v>
                  </c:pt>
                  <c:pt idx="5">
                    <c:v>12.091538859880494</c:v>
                  </c:pt>
                  <c:pt idx="6">
                    <c:v>9.8585563351503662</c:v>
                  </c:pt>
                  <c:pt idx="7">
                    <c:v>9.4813208535801294</c:v>
                  </c:pt>
                  <c:pt idx="8">
                    <c:v>9.4858573790456475</c:v>
                  </c:pt>
                  <c:pt idx="9">
                    <c:v>11.14326076176302</c:v>
                  </c:pt>
                  <c:pt idx="10">
                    <c:v>11.772185190197597</c:v>
                  </c:pt>
                  <c:pt idx="11">
                    <c:v>16.783286032840639</c:v>
                  </c:pt>
                  <c:pt idx="12">
                    <c:v>13.924726163659086</c:v>
                  </c:pt>
                  <c:pt idx="13">
                    <c:v>14.996625096875993</c:v>
                  </c:pt>
                  <c:pt idx="14">
                    <c:v>10.82405537222745</c:v>
                  </c:pt>
                  <c:pt idx="15">
                    <c:v>10.927842749020458</c:v>
                  </c:pt>
                  <c:pt idx="16">
                    <c:v>9.8798826979745229</c:v>
                  </c:pt>
                  <c:pt idx="17">
                    <c:v>10.589812214680581</c:v>
                  </c:pt>
                  <c:pt idx="18">
                    <c:v>15.24400519320101</c:v>
                  </c:pt>
                  <c:pt idx="19">
                    <c:v>16.713091626152409</c:v>
                  </c:pt>
                  <c:pt idx="20">
                    <c:v>15.723505735361973</c:v>
                  </c:pt>
                  <c:pt idx="21">
                    <c:v>11.319865102972344</c:v>
                  </c:pt>
                  <c:pt idx="22">
                    <c:v>8.2734737929665023</c:v>
                  </c:pt>
                  <c:pt idx="23">
                    <c:v>7.1062363955413934</c:v>
                  </c:pt>
                  <c:pt idx="24">
                    <c:v>9.0276650743300291</c:v>
                  </c:pt>
                  <c:pt idx="25">
                    <c:v>8.4408399366002786</c:v>
                  </c:pt>
                </c:numCache>
              </c:numRef>
            </c:minus>
          </c:errBars>
          <c:val>
            <c:numRef>
              <c:f>'Пакет анализа'!$D$7:$D$32</c:f>
              <c:numCache>
                <c:formatCode>General</c:formatCode>
                <c:ptCount val="26"/>
                <c:pt idx="0">
                  <c:v>0</c:v>
                </c:pt>
                <c:pt idx="1">
                  <c:v>42</c:v>
                </c:pt>
                <c:pt idx="2">
                  <c:v>40.400000000000006</c:v>
                </c:pt>
                <c:pt idx="3">
                  <c:v>36.320000000000007</c:v>
                </c:pt>
                <c:pt idx="4">
                  <c:v>37.256000000000007</c:v>
                </c:pt>
                <c:pt idx="5">
                  <c:v>37.404800000000009</c:v>
                </c:pt>
                <c:pt idx="6">
                  <c:v>34.123840000000008</c:v>
                </c:pt>
                <c:pt idx="7">
                  <c:v>34.099072000000007</c:v>
                </c:pt>
                <c:pt idx="8">
                  <c:v>34.279257600000008</c:v>
                </c:pt>
                <c:pt idx="9">
                  <c:v>30.423406080000007</c:v>
                </c:pt>
                <c:pt idx="10">
                  <c:v>31.738724864000005</c:v>
                </c:pt>
                <c:pt idx="11">
                  <c:v>27.590979891200003</c:v>
                </c:pt>
                <c:pt idx="12">
                  <c:v>29.672783912960007</c:v>
                </c:pt>
                <c:pt idx="13">
                  <c:v>27.338227130368008</c:v>
                </c:pt>
                <c:pt idx="14">
                  <c:v>25.270581704294408</c:v>
                </c:pt>
                <c:pt idx="15">
                  <c:v>27.416465363435528</c:v>
                </c:pt>
                <c:pt idx="16">
                  <c:v>25.733172290748424</c:v>
                </c:pt>
                <c:pt idx="17">
                  <c:v>28.186537832598741</c:v>
                </c:pt>
                <c:pt idx="18">
                  <c:v>32.549230266078993</c:v>
                </c:pt>
                <c:pt idx="19">
                  <c:v>29.639384212863199</c:v>
                </c:pt>
                <c:pt idx="20">
                  <c:v>31.11150737029056</c:v>
                </c:pt>
                <c:pt idx="21">
                  <c:v>33.289205896232453</c:v>
                </c:pt>
                <c:pt idx="22">
                  <c:v>34.431364716985968</c:v>
                </c:pt>
                <c:pt idx="23">
                  <c:v>34.54509177358878</c:v>
                </c:pt>
                <c:pt idx="24">
                  <c:v>31.636073418871025</c:v>
                </c:pt>
                <c:pt idx="25" formatCode="0.000000">
                  <c:v>31.908858735096821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193344"/>
        <c:axId val="137199616"/>
      </c:lineChart>
      <c:catAx>
        <c:axId val="137193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Точка данных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37199616"/>
        <c:crosses val="autoZero"/>
        <c:auto val="1"/>
        <c:lblAlgn val="ctr"/>
        <c:lblOffset val="100"/>
        <c:noMultiLvlLbl val="0"/>
      </c:catAx>
      <c:valAx>
        <c:axId val="137199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Значение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7193344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'Пакет анализа'!$G$5</c:f>
          <c:strCache>
            <c:ptCount val="1"/>
            <c:pt idx="0">
              <c:v>Веса для 26-го члена ряда эксп.сглаживания (Фактор затухания = 0,8)</c:v>
            </c:pt>
          </c:strCache>
        </c:strRef>
      </c:tx>
      <c:layout/>
      <c:overlay val="1"/>
      <c:txPr>
        <a:bodyPr/>
        <a:lstStyle/>
        <a:p>
          <a:pPr>
            <a:defRPr sz="1400" b="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7.8919072615923014E-2"/>
          <c:y val="0.13936351706036745"/>
          <c:w val="0.89052537182852143"/>
          <c:h val="0.633161636045494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'Пакет анализа'!$G$6</c:f>
              <c:strCache>
                <c:ptCount val="1"/>
                <c:pt idx="0">
                  <c:v>Вес</c:v>
                </c:pt>
              </c:strCache>
            </c:strRef>
          </c:tx>
          <c:invertIfNegative val="0"/>
          <c:val>
            <c:numRef>
              <c:f>'Пакет анализа'!$G$7:$G$31</c:f>
              <c:numCache>
                <c:formatCode>General</c:formatCode>
                <c:ptCount val="25"/>
                <c:pt idx="0">
                  <c:v>4.722366482869657E-3</c:v>
                </c:pt>
                <c:pt idx="1">
                  <c:v>5.902958103587071E-3</c:v>
                </c:pt>
                <c:pt idx="2">
                  <c:v>7.3786976294838375E-3</c:v>
                </c:pt>
                <c:pt idx="3">
                  <c:v>9.2233720368547975E-3</c:v>
                </c:pt>
                <c:pt idx="4">
                  <c:v>1.1529215046068495E-2</c:v>
                </c:pt>
                <c:pt idx="5">
                  <c:v>1.4411518807585615E-2</c:v>
                </c:pt>
                <c:pt idx="6">
                  <c:v>1.8014398509482017E-2</c:v>
                </c:pt>
                <c:pt idx="7">
                  <c:v>2.251799813685252E-2</c:v>
                </c:pt>
                <c:pt idx="8">
                  <c:v>2.8147497671065648E-2</c:v>
                </c:pt>
                <c:pt idx="9">
                  <c:v>3.5184372088832058E-2</c:v>
                </c:pt>
                <c:pt idx="10">
                  <c:v>4.3980465111040062E-2</c:v>
                </c:pt>
                <c:pt idx="11">
                  <c:v>5.4975581388800078E-2</c:v>
                </c:pt>
                <c:pt idx="12">
                  <c:v>6.8719476736000096E-2</c:v>
                </c:pt>
                <c:pt idx="13">
                  <c:v>8.5899345920000092E-2</c:v>
                </c:pt>
                <c:pt idx="14">
                  <c:v>0.10737418240000011</c:v>
                </c:pt>
                <c:pt idx="15">
                  <c:v>0.13421772800000012</c:v>
                </c:pt>
                <c:pt idx="16">
                  <c:v>0.16777216000000014</c:v>
                </c:pt>
                <c:pt idx="17">
                  <c:v>0.20971520000000016</c:v>
                </c:pt>
                <c:pt idx="18">
                  <c:v>0.26214400000000015</c:v>
                </c:pt>
                <c:pt idx="19">
                  <c:v>0.32768000000000019</c:v>
                </c:pt>
                <c:pt idx="20">
                  <c:v>0.40960000000000019</c:v>
                </c:pt>
                <c:pt idx="21">
                  <c:v>0.51200000000000012</c:v>
                </c:pt>
                <c:pt idx="22">
                  <c:v>0.64000000000000012</c:v>
                </c:pt>
                <c:pt idx="23">
                  <c:v>0.8</c:v>
                </c:pt>
                <c:pt idx="2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483776"/>
        <c:axId val="137485312"/>
      </c:barChart>
      <c:lineChart>
        <c:grouping val="standard"/>
        <c:varyColors val="0"/>
        <c:ser>
          <c:idx val="1"/>
          <c:order val="1"/>
          <c:tx>
            <c:strRef>
              <c:f>'Пакет анализа'!$I$6</c:f>
              <c:strCache>
                <c:ptCount val="1"/>
                <c:pt idx="0">
                  <c:v>y=0,0038*exp(0,2231*x)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'Пакет анализа'!$I$7:$I$31</c:f>
              <c:numCache>
                <c:formatCode>General</c:formatCode>
                <c:ptCount val="25"/>
                <c:pt idx="0">
                  <c:v>4.7223664828696509E-3</c:v>
                </c:pt>
                <c:pt idx="1">
                  <c:v>5.9029581035870624E-3</c:v>
                </c:pt>
                <c:pt idx="2">
                  <c:v>7.3786976294838288E-3</c:v>
                </c:pt>
                <c:pt idx="3">
                  <c:v>9.2233720368547854E-3</c:v>
                </c:pt>
                <c:pt idx="4">
                  <c:v>1.152921504606848E-2</c:v>
                </c:pt>
                <c:pt idx="5">
                  <c:v>1.4411518807585601E-2</c:v>
                </c:pt>
                <c:pt idx="6">
                  <c:v>1.8014398509481999E-2</c:v>
                </c:pt>
                <c:pt idx="7">
                  <c:v>2.2517998136852499E-2</c:v>
                </c:pt>
                <c:pt idx="8">
                  <c:v>2.814749767106562E-2</c:v>
                </c:pt>
                <c:pt idx="9">
                  <c:v>3.518437208883203E-2</c:v>
                </c:pt>
                <c:pt idx="10">
                  <c:v>4.3980465111040035E-2</c:v>
                </c:pt>
                <c:pt idx="11">
                  <c:v>5.4975581388800029E-2</c:v>
                </c:pt>
                <c:pt idx="12">
                  <c:v>6.871947673600004E-2</c:v>
                </c:pt>
                <c:pt idx="13">
                  <c:v>8.589934592000005E-2</c:v>
                </c:pt>
                <c:pt idx="14">
                  <c:v>0.10737418240000005</c:v>
                </c:pt>
                <c:pt idx="15">
                  <c:v>0.13421772800000006</c:v>
                </c:pt>
                <c:pt idx="16">
                  <c:v>0.16777216000000006</c:v>
                </c:pt>
                <c:pt idx="17">
                  <c:v>0.20971520000000007</c:v>
                </c:pt>
                <c:pt idx="18">
                  <c:v>0.2621440000000001</c:v>
                </c:pt>
                <c:pt idx="19">
                  <c:v>0.32768000000000008</c:v>
                </c:pt>
                <c:pt idx="20">
                  <c:v>0.40960000000000013</c:v>
                </c:pt>
                <c:pt idx="21">
                  <c:v>0.51200000000000012</c:v>
                </c:pt>
                <c:pt idx="22">
                  <c:v>0.64</c:v>
                </c:pt>
                <c:pt idx="23">
                  <c:v>0.8</c:v>
                </c:pt>
                <c:pt idx="2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83776"/>
        <c:axId val="137485312"/>
      </c:lineChart>
      <c:catAx>
        <c:axId val="137483776"/>
        <c:scaling>
          <c:orientation val="minMax"/>
        </c:scaling>
        <c:delete val="0"/>
        <c:axPos val="b"/>
        <c:majorTickMark val="out"/>
        <c:minorTickMark val="none"/>
        <c:tickLblPos val="nextTo"/>
        <c:crossAx val="137485312"/>
        <c:crosses val="autoZero"/>
        <c:auto val="1"/>
        <c:lblAlgn val="ctr"/>
        <c:lblOffset val="100"/>
        <c:noMultiLvlLbl val="0"/>
      </c:catAx>
      <c:valAx>
        <c:axId val="137485312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4837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Формулы!$F$6</c:f>
          <c:strCache>
            <c:ptCount val="1"/>
            <c:pt idx="0">
              <c:v>Экспоненциальное сглаживание (альфа=0,400)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Фактический</c:v>
          </c:tx>
          <c:spPr>
            <a:ln w="25400"/>
          </c:spPr>
          <c:marker>
            <c:symbol val="circle"/>
            <c:size val="5"/>
          </c:marker>
          <c:val>
            <c:numRef>
              <c:f>Формулы!$B$9:$B$34</c:f>
              <c:numCache>
                <c:formatCode>General</c:formatCode>
                <c:ptCount val="26"/>
                <c:pt idx="0">
                  <c:v>42</c:v>
                </c:pt>
                <c:pt idx="1">
                  <c:v>34</c:v>
                </c:pt>
                <c:pt idx="2">
                  <c:v>20</c:v>
                </c:pt>
                <c:pt idx="3">
                  <c:v>41</c:v>
                </c:pt>
                <c:pt idx="4">
                  <c:v>38</c:v>
                </c:pt>
                <c:pt idx="5">
                  <c:v>21</c:v>
                </c:pt>
                <c:pt idx="6">
                  <c:v>34</c:v>
                </c:pt>
                <c:pt idx="7">
                  <c:v>35</c:v>
                </c:pt>
                <c:pt idx="8">
                  <c:v>15</c:v>
                </c:pt>
                <c:pt idx="9">
                  <c:v>37</c:v>
                </c:pt>
                <c:pt idx="10">
                  <c:v>11</c:v>
                </c:pt>
                <c:pt idx="11">
                  <c:v>38</c:v>
                </c:pt>
                <c:pt idx="12">
                  <c:v>18</c:v>
                </c:pt>
                <c:pt idx="13">
                  <c:v>17</c:v>
                </c:pt>
                <c:pt idx="14">
                  <c:v>36</c:v>
                </c:pt>
                <c:pt idx="15">
                  <c:v>19</c:v>
                </c:pt>
                <c:pt idx="16">
                  <c:v>38</c:v>
                </c:pt>
                <c:pt idx="17">
                  <c:v>50</c:v>
                </c:pt>
                <c:pt idx="18">
                  <c:v>18</c:v>
                </c:pt>
                <c:pt idx="19">
                  <c:v>37</c:v>
                </c:pt>
                <c:pt idx="20">
                  <c:v>42</c:v>
                </c:pt>
                <c:pt idx="21">
                  <c:v>39</c:v>
                </c:pt>
                <c:pt idx="22">
                  <c:v>35</c:v>
                </c:pt>
                <c:pt idx="23">
                  <c:v>20</c:v>
                </c:pt>
                <c:pt idx="24">
                  <c:v>33</c:v>
                </c:pt>
                <c:pt idx="25">
                  <c:v>21</c:v>
                </c:pt>
              </c:numCache>
            </c:numRef>
          </c:val>
          <c:smooth val="0"/>
        </c:ser>
        <c:ser>
          <c:idx val="1"/>
          <c:order val="1"/>
          <c:tx>
            <c:v>Прогноз</c:v>
          </c:tx>
          <c:spPr>
            <a:ln w="25400"/>
          </c:spPr>
          <c:marker>
            <c:symbol val="circle"/>
            <c:size val="5"/>
          </c:marker>
          <c:val>
            <c:numRef>
              <c:f>Формулы!$C$9:$C$34</c:f>
              <c:numCache>
                <c:formatCode>0.0000</c:formatCode>
                <c:ptCount val="26"/>
                <c:pt idx="1">
                  <c:v>42</c:v>
                </c:pt>
                <c:pt idx="2">
                  <c:v>38.799999999999997</c:v>
                </c:pt>
                <c:pt idx="3">
                  <c:v>31.279999999999998</c:v>
                </c:pt>
                <c:pt idx="4">
                  <c:v>35.167999999999999</c:v>
                </c:pt>
                <c:pt idx="5">
                  <c:v>36.300800000000002</c:v>
                </c:pt>
                <c:pt idx="6">
                  <c:v>30.180480000000003</c:v>
                </c:pt>
                <c:pt idx="7">
                  <c:v>31.708288000000003</c:v>
                </c:pt>
                <c:pt idx="8">
                  <c:v>33.0249728</c:v>
                </c:pt>
                <c:pt idx="9">
                  <c:v>25.814983680000001</c:v>
                </c:pt>
                <c:pt idx="10">
                  <c:v>30.288990208000001</c:v>
                </c:pt>
                <c:pt idx="11">
                  <c:v>22.573394124800004</c:v>
                </c:pt>
                <c:pt idx="12">
                  <c:v>28.744036474880005</c:v>
                </c:pt>
                <c:pt idx="13">
                  <c:v>24.446421884928</c:v>
                </c:pt>
                <c:pt idx="14">
                  <c:v>21.467853130956801</c:v>
                </c:pt>
                <c:pt idx="15">
                  <c:v>27.280711878574081</c:v>
                </c:pt>
                <c:pt idx="16">
                  <c:v>23.968427127144448</c:v>
                </c:pt>
                <c:pt idx="17">
                  <c:v>29.58105627628667</c:v>
                </c:pt>
                <c:pt idx="18">
                  <c:v>37.748633765771999</c:v>
                </c:pt>
                <c:pt idx="19">
                  <c:v>29.849180259463196</c:v>
                </c:pt>
                <c:pt idx="20">
                  <c:v>32.709508155677916</c:v>
                </c:pt>
                <c:pt idx="21">
                  <c:v>36.425704893406746</c:v>
                </c:pt>
                <c:pt idx="22">
                  <c:v>37.455422936044044</c:v>
                </c:pt>
                <c:pt idx="23">
                  <c:v>36.473253761626424</c:v>
                </c:pt>
                <c:pt idx="24">
                  <c:v>29.883952256975853</c:v>
                </c:pt>
                <c:pt idx="25">
                  <c:v>31.130371354185513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81920"/>
        <c:axId val="137283840"/>
      </c:lineChart>
      <c:catAx>
        <c:axId val="137281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Точка данных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37283840"/>
        <c:crosses val="autoZero"/>
        <c:auto val="1"/>
        <c:lblAlgn val="ctr"/>
        <c:lblOffset val="100"/>
        <c:noMultiLvlLbl val="0"/>
      </c:catAx>
      <c:valAx>
        <c:axId val="1372838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Значение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7281920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pin" dx="16" fmlaLink="$C$6" max="10" min="1" page="10" val="6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5</xdr:row>
      <xdr:rowOff>0</xdr:rowOff>
    </xdr:from>
    <xdr:to>
      <xdr:col>25</xdr:col>
      <xdr:colOff>123825</xdr:colOff>
      <xdr:row>23</xdr:row>
      <xdr:rowOff>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24</xdr:row>
      <xdr:rowOff>0</xdr:rowOff>
    </xdr:from>
    <xdr:to>
      <xdr:col>22</xdr:col>
      <xdr:colOff>0</xdr:colOff>
      <xdr:row>39</xdr:row>
      <xdr:rowOff>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13</xdr:col>
      <xdr:colOff>0</xdr:colOff>
      <xdr:row>23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57150</xdr:colOff>
          <xdr:row>5</xdr:row>
          <xdr:rowOff>28575</xdr:rowOff>
        </xdr:from>
        <xdr:to>
          <xdr:col>2</xdr:col>
          <xdr:colOff>428625</xdr:colOff>
          <xdr:row>5</xdr:row>
          <xdr:rowOff>542925</xdr:rowOff>
        </xdr:to>
        <xdr:sp macro="" textlink="">
          <xdr:nvSpPr>
            <xdr:cNvPr id="14337" name="Spinner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695325</xdr:colOff>
      <xdr:row>6</xdr:row>
      <xdr:rowOff>19050</xdr:rowOff>
    </xdr:from>
    <xdr:to>
      <xdr:col>2</xdr:col>
      <xdr:colOff>95250</xdr:colOff>
      <xdr:row>9</xdr:row>
      <xdr:rowOff>38100</xdr:rowOff>
    </xdr:to>
    <xdr:sp macro="" textlink="">
      <xdr:nvSpPr>
        <xdr:cNvPr id="3" name="Выноска 1 2"/>
        <xdr:cNvSpPr/>
      </xdr:nvSpPr>
      <xdr:spPr>
        <a:xfrm>
          <a:off x="1257300" y="1552575"/>
          <a:ext cx="285750" cy="590550"/>
        </a:xfrm>
        <a:prstGeom prst="borderCallout1">
          <a:avLst>
            <a:gd name="adj1" fmla="val 49258"/>
            <a:gd name="adj2" fmla="val 104488"/>
            <a:gd name="adj3" fmla="val 83687"/>
            <a:gd name="adj4" fmla="val 284641"/>
          </a:avLst>
        </a:prstGeom>
        <a:noFill/>
        <a:ln w="19050"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657225</xdr:colOff>
      <xdr:row>7</xdr:row>
      <xdr:rowOff>0</xdr:rowOff>
    </xdr:from>
    <xdr:to>
      <xdr:col>2</xdr:col>
      <xdr:colOff>57150</xdr:colOff>
      <xdr:row>10</xdr:row>
      <xdr:rowOff>19050</xdr:rowOff>
    </xdr:to>
    <xdr:sp macro="" textlink="">
      <xdr:nvSpPr>
        <xdr:cNvPr id="4" name="Выноска 1 3"/>
        <xdr:cNvSpPr/>
      </xdr:nvSpPr>
      <xdr:spPr>
        <a:xfrm>
          <a:off x="1219200" y="1724025"/>
          <a:ext cx="285750" cy="590550"/>
        </a:xfrm>
        <a:prstGeom prst="borderCallout1">
          <a:avLst>
            <a:gd name="adj1" fmla="val 49258"/>
            <a:gd name="adj2" fmla="val 104488"/>
            <a:gd name="adj3" fmla="val 83687"/>
            <a:gd name="adj4" fmla="val 284641"/>
          </a:avLst>
        </a:prstGeom>
        <a:noFill/>
        <a:ln w="19050">
          <a:solidFill>
            <a:srgbClr val="FF0000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628650</xdr:colOff>
      <xdr:row>7</xdr:row>
      <xdr:rowOff>161925</xdr:rowOff>
    </xdr:from>
    <xdr:to>
      <xdr:col>2</xdr:col>
      <xdr:colOff>28575</xdr:colOff>
      <xdr:row>10</xdr:row>
      <xdr:rowOff>180975</xdr:rowOff>
    </xdr:to>
    <xdr:sp macro="" textlink="">
      <xdr:nvSpPr>
        <xdr:cNvPr id="5" name="Выноска 1 4"/>
        <xdr:cNvSpPr/>
      </xdr:nvSpPr>
      <xdr:spPr>
        <a:xfrm>
          <a:off x="1190625" y="1885950"/>
          <a:ext cx="285750" cy="590550"/>
        </a:xfrm>
        <a:prstGeom prst="borderCallout1">
          <a:avLst>
            <a:gd name="adj1" fmla="val 49258"/>
            <a:gd name="adj2" fmla="val 104488"/>
            <a:gd name="adj3" fmla="val 83687"/>
            <a:gd name="adj4" fmla="val 284641"/>
          </a:avLst>
        </a:prstGeom>
        <a:noFill/>
        <a:ln w="19050">
          <a:solidFill>
            <a:srgbClr val="00B050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590550</xdr:colOff>
      <xdr:row>8</xdr:row>
      <xdr:rowOff>171450</xdr:rowOff>
    </xdr:from>
    <xdr:to>
      <xdr:col>1</xdr:col>
      <xdr:colOff>876300</xdr:colOff>
      <xdr:row>12</xdr:row>
      <xdr:rowOff>0</xdr:rowOff>
    </xdr:to>
    <xdr:sp macro="" textlink="">
      <xdr:nvSpPr>
        <xdr:cNvPr id="6" name="Выноска 1 5"/>
        <xdr:cNvSpPr/>
      </xdr:nvSpPr>
      <xdr:spPr>
        <a:xfrm>
          <a:off x="1152525" y="2085975"/>
          <a:ext cx="285750" cy="590550"/>
        </a:xfrm>
        <a:prstGeom prst="borderCallout1">
          <a:avLst>
            <a:gd name="adj1" fmla="val 49258"/>
            <a:gd name="adj2" fmla="val 104488"/>
            <a:gd name="adj3" fmla="val 83687"/>
            <a:gd name="adj4" fmla="val 284641"/>
          </a:avLst>
        </a:prstGeom>
        <a:noFill/>
        <a:ln w="19050">
          <a:solidFill>
            <a:schemeClr val="accent6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xcel2.ru/articles/eksponentsialnoe-sglazhivanie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xcel2.ru/articles/eksponentsialnoe-sglazhivanie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excel2.ru/articles/vektornoe-proizvedenie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Normal="100" workbookViewId="0">
      <selection activeCell="A2" sqref="A2"/>
    </sheetView>
  </sheetViews>
  <sheetFormatPr defaultRowHeight="15" x14ac:dyDescent="0.25"/>
  <cols>
    <col min="1" max="1" width="4.5703125" customWidth="1"/>
    <col min="2" max="2" width="12.5703125" bestFit="1" customWidth="1"/>
    <col min="3" max="3" width="3.140625" customWidth="1"/>
    <col min="4" max="4" width="12" bestFit="1" customWidth="1"/>
    <col min="6" max="6" width="3.140625" customWidth="1"/>
    <col min="7" max="7" width="9.5703125" customWidth="1"/>
    <col min="8" max="8" width="10.140625" customWidth="1"/>
    <col min="11" max="11" width="5.42578125" customWidth="1"/>
    <col min="12" max="12" width="12" bestFit="1" customWidth="1"/>
    <col min="14" max="14" width="3" customWidth="1"/>
  </cols>
  <sheetData>
    <row r="1" spans="1:16" ht="26.25" x14ac:dyDescent="0.25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.75" x14ac:dyDescent="0.25">
      <c r="A2" s="28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.75" x14ac:dyDescent="0.25">
      <c r="A3" s="1" t="s">
        <v>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9" t="s">
        <v>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x14ac:dyDescent="0.25">
      <c r="G5" s="11" t="str">
        <f>"Веса для 26-го члена ряда эксп.сглаживания (Фактор затухания = "&amp;M11&amp;")"</f>
        <v>Веса для 26-го члена ряда эксп.сглаживания (Фактор затухания = 0,8)</v>
      </c>
    </row>
    <row r="6" spans="1:16" x14ac:dyDescent="0.25">
      <c r="A6" s="7" t="s">
        <v>6</v>
      </c>
      <c r="B6" s="7" t="s">
        <v>7</v>
      </c>
      <c r="G6" s="22" t="s">
        <v>18</v>
      </c>
      <c r="H6" s="22" t="s">
        <v>19</v>
      </c>
      <c r="I6" s="22" t="str">
        <f>"y="&amp;TEXT(M7,"0,0000")&amp;"*exp("&amp;TEXT(M8,"0,0000")&amp;"*x)"</f>
        <v>y=0,0038*exp(0,2231*x)</v>
      </c>
      <c r="J6" s="22" t="s">
        <v>20</v>
      </c>
      <c r="L6" s="7" t="s">
        <v>21</v>
      </c>
      <c r="M6" s="8"/>
    </row>
    <row r="7" spans="1:16" x14ac:dyDescent="0.25">
      <c r="A7" s="8">
        <f>ROW()-ROW($A$6)</f>
        <v>1</v>
      </c>
      <c r="B7" s="8">
        <v>42</v>
      </c>
      <c r="D7" t="s">
        <v>8</v>
      </c>
      <c r="E7" t="s">
        <v>8</v>
      </c>
      <c r="G7" s="8">
        <f>$M$11^(COUNT($B$7:$B$31)-COUNT($B$7:B7))</f>
        <v>4.722366482869657E-3</v>
      </c>
      <c r="H7" s="8">
        <f t="shared" ref="H7:H31" si="0">B7*G7</f>
        <v>0.19833939228052561</v>
      </c>
      <c r="I7" s="8">
        <f>$M$7*EXP($M$8*A7)</f>
        <v>4.7223664828696509E-3</v>
      </c>
      <c r="J7" s="8">
        <f t="shared" ref="J7:J31" si="1">(I7-G7)^2</f>
        <v>3.6863502841786936E-35</v>
      </c>
      <c r="L7" s="8" t="s">
        <v>22</v>
      </c>
      <c r="M7" s="25">
        <f>EXP((A32-1)*LN(M11))</f>
        <v>3.7778931862957207E-3</v>
      </c>
    </row>
    <row r="8" spans="1:16" x14ac:dyDescent="0.25">
      <c r="A8" s="8">
        <f t="shared" ref="A8:A32" si="2">ROW()-ROW($A$6)</f>
        <v>2</v>
      </c>
      <c r="B8" s="8">
        <v>34</v>
      </c>
      <c r="D8">
        <f>B7</f>
        <v>42</v>
      </c>
      <c r="E8" t="s">
        <v>8</v>
      </c>
      <c r="G8" s="8">
        <f>$M$11^(COUNT($B$7:$B$31)-COUNT($B$7:B8))</f>
        <v>5.902958103587071E-3</v>
      </c>
      <c r="H8" s="8">
        <f t="shared" si="0"/>
        <v>0.20070057552196041</v>
      </c>
      <c r="I8" s="8">
        <f t="shared" ref="I8:I31" si="3">$M$7*EXP($M$8*A8)</f>
        <v>5.9029581035870624E-3</v>
      </c>
      <c r="J8" s="8">
        <f t="shared" si="1"/>
        <v>7.5231638452626401E-35</v>
      </c>
      <c r="L8" s="8" t="s">
        <v>23</v>
      </c>
      <c r="M8" s="25">
        <f>-LN(M11)</f>
        <v>0.22314355131420971</v>
      </c>
    </row>
    <row r="9" spans="1:16" x14ac:dyDescent="0.25">
      <c r="A9" s="8">
        <f t="shared" si="2"/>
        <v>3</v>
      </c>
      <c r="B9" s="8">
        <v>20</v>
      </c>
      <c r="D9">
        <f t="shared" ref="D9:D32" si="4">0.2*B8+0.8*D8</f>
        <v>40.400000000000006</v>
      </c>
      <c r="E9" t="s">
        <v>8</v>
      </c>
      <c r="G9" s="8">
        <f>$M$11^(COUNT($B$7:$B$31)-COUNT($B$7:B9))</f>
        <v>7.3786976294838375E-3</v>
      </c>
      <c r="H9" s="8">
        <f t="shared" si="0"/>
        <v>0.14757395258967676</v>
      </c>
      <c r="I9" s="8">
        <f t="shared" si="3"/>
        <v>7.3786976294838288E-3</v>
      </c>
      <c r="J9" s="8">
        <f t="shared" si="1"/>
        <v>7.5231638452626401E-35</v>
      </c>
    </row>
    <row r="10" spans="1:16" x14ac:dyDescent="0.25">
      <c r="A10" s="8">
        <f t="shared" si="2"/>
        <v>4</v>
      </c>
      <c r="B10" s="8">
        <v>41</v>
      </c>
      <c r="D10">
        <f t="shared" si="4"/>
        <v>36.320000000000007</v>
      </c>
      <c r="E10" t="s">
        <v>8</v>
      </c>
      <c r="G10" s="8">
        <f>$M$11^(COUNT($B$7:$B$31)-COUNT($B$7:B10))</f>
        <v>9.2233720368547975E-3</v>
      </c>
      <c r="H10" s="8">
        <f t="shared" si="0"/>
        <v>0.3781582535110467</v>
      </c>
      <c r="I10" s="8">
        <f t="shared" si="3"/>
        <v>9.2233720368547854E-3</v>
      </c>
      <c r="J10" s="8">
        <f t="shared" si="1"/>
        <v>1.4745401136714774E-34</v>
      </c>
      <c r="L10" s="7" t="s">
        <v>25</v>
      </c>
      <c r="M10" s="8"/>
    </row>
    <row r="11" spans="1:16" x14ac:dyDescent="0.25">
      <c r="A11" s="8">
        <f t="shared" si="2"/>
        <v>5</v>
      </c>
      <c r="B11" s="8">
        <v>38</v>
      </c>
      <c r="D11">
        <f t="shared" si="4"/>
        <v>37.256000000000007</v>
      </c>
      <c r="E11">
        <f t="shared" ref="E11:E32" si="5">SQRT(SUMXMY2(B8:B10,D8:D10)/3)</f>
        <v>12.936542557164701</v>
      </c>
      <c r="G11" s="8">
        <f>$M$11^(COUNT($B$7:$B$31)-COUNT($B$7:B11))</f>
        <v>1.1529215046068495E-2</v>
      </c>
      <c r="H11" s="8">
        <f t="shared" si="0"/>
        <v>0.43811017175060279</v>
      </c>
      <c r="I11" s="8">
        <f t="shared" si="3"/>
        <v>1.152921504606848E-2</v>
      </c>
      <c r="J11" s="8">
        <f t="shared" si="1"/>
        <v>2.4375050858650954E-34</v>
      </c>
      <c r="M11" s="26">
        <v>0.8</v>
      </c>
    </row>
    <row r="12" spans="1:16" x14ac:dyDescent="0.25">
      <c r="A12" s="8">
        <f t="shared" si="2"/>
        <v>6</v>
      </c>
      <c r="B12" s="8">
        <v>21</v>
      </c>
      <c r="D12">
        <f t="shared" si="4"/>
        <v>37.404800000000009</v>
      </c>
      <c r="E12">
        <f t="shared" si="5"/>
        <v>12.091538859880494</v>
      </c>
      <c r="G12" s="8">
        <f>$M$11^(COUNT($B$7:$B$31)-COUNT($B$7:B12))</f>
        <v>1.4411518807585615E-2</v>
      </c>
      <c r="H12" s="8">
        <f t="shared" si="0"/>
        <v>0.30264189495929789</v>
      </c>
      <c r="I12" s="8">
        <f t="shared" si="3"/>
        <v>1.4411518807585601E-2</v>
      </c>
      <c r="J12" s="8">
        <f t="shared" si="1"/>
        <v>1.9259299443872359E-34</v>
      </c>
    </row>
    <row r="13" spans="1:16" x14ac:dyDescent="0.25">
      <c r="A13" s="8">
        <f t="shared" si="2"/>
        <v>7</v>
      </c>
      <c r="B13" s="8">
        <v>34</v>
      </c>
      <c r="D13">
        <f t="shared" si="4"/>
        <v>34.123840000000008</v>
      </c>
      <c r="E13">
        <f t="shared" si="5"/>
        <v>9.8585563351503662</v>
      </c>
      <c r="G13" s="8">
        <f>$M$11^(COUNT($B$7:$B$31)-COUNT($B$7:B13))</f>
        <v>1.8014398509482017E-2</v>
      </c>
      <c r="H13" s="8">
        <f t="shared" si="0"/>
        <v>0.61248954932238853</v>
      </c>
      <c r="I13" s="8">
        <f t="shared" si="3"/>
        <v>1.8014398509481999E-2</v>
      </c>
      <c r="J13" s="8">
        <f t="shared" si="1"/>
        <v>3.009265538105056E-34</v>
      </c>
    </row>
    <row r="14" spans="1:16" x14ac:dyDescent="0.25">
      <c r="A14" s="8">
        <f t="shared" si="2"/>
        <v>8</v>
      </c>
      <c r="B14" s="8">
        <v>35</v>
      </c>
      <c r="D14">
        <f t="shared" si="4"/>
        <v>34.099072000000007</v>
      </c>
      <c r="E14">
        <f t="shared" si="5"/>
        <v>9.4813208535801294</v>
      </c>
      <c r="G14" s="8">
        <f>$M$11^(COUNT($B$7:$B$31)-COUNT($B$7:B14))</f>
        <v>2.251799813685252E-2</v>
      </c>
      <c r="H14" s="8">
        <f t="shared" si="0"/>
        <v>0.78812993478983817</v>
      </c>
      <c r="I14" s="8">
        <f t="shared" si="3"/>
        <v>2.2517998136852499E-2</v>
      </c>
      <c r="J14" s="8">
        <f t="shared" si="1"/>
        <v>4.3333423748712807E-34</v>
      </c>
    </row>
    <row r="15" spans="1:16" x14ac:dyDescent="0.25">
      <c r="A15" s="8">
        <f t="shared" si="2"/>
        <v>9</v>
      </c>
      <c r="B15" s="8">
        <v>15</v>
      </c>
      <c r="D15">
        <f t="shared" si="4"/>
        <v>34.279257600000008</v>
      </c>
      <c r="E15">
        <f t="shared" si="5"/>
        <v>9.4858573790456475</v>
      </c>
      <c r="G15" s="8">
        <f>$M$11^(COUNT($B$7:$B$31)-COUNT($B$7:B15))</f>
        <v>2.8147497671065648E-2</v>
      </c>
      <c r="H15" s="8">
        <f t="shared" si="0"/>
        <v>0.4222124650659847</v>
      </c>
      <c r="I15" s="8">
        <f t="shared" si="3"/>
        <v>2.814749767106562E-2</v>
      </c>
      <c r="J15" s="8">
        <f t="shared" si="1"/>
        <v>7.7037197775489434E-34</v>
      </c>
    </row>
    <row r="16" spans="1:16" x14ac:dyDescent="0.25">
      <c r="A16" s="8">
        <f t="shared" si="2"/>
        <v>10</v>
      </c>
      <c r="B16" s="8">
        <v>37</v>
      </c>
      <c r="D16">
        <f t="shared" si="4"/>
        <v>30.423406080000007</v>
      </c>
      <c r="E16">
        <f t="shared" si="5"/>
        <v>11.14326076176302</v>
      </c>
      <c r="G16" s="8">
        <f>$M$11^(COUNT($B$7:$B$31)-COUNT($B$7:B16))</f>
        <v>3.5184372088832058E-2</v>
      </c>
      <c r="H16" s="8">
        <f t="shared" si="0"/>
        <v>1.3018217672867862</v>
      </c>
      <c r="I16" s="8">
        <f t="shared" si="3"/>
        <v>3.518437208883203E-2</v>
      </c>
      <c r="J16" s="8">
        <f t="shared" si="1"/>
        <v>7.7037197775489434E-34</v>
      </c>
    </row>
    <row r="17" spans="1:12" x14ac:dyDescent="0.25">
      <c r="A17" s="8">
        <f t="shared" si="2"/>
        <v>11</v>
      </c>
      <c r="B17" s="8">
        <v>11</v>
      </c>
      <c r="D17">
        <f t="shared" si="4"/>
        <v>31.738724864000005</v>
      </c>
      <c r="E17">
        <f t="shared" si="5"/>
        <v>11.772185190197597</v>
      </c>
      <c r="G17" s="8">
        <f>$M$11^(COUNT($B$7:$B$31)-COUNT($B$7:B17))</f>
        <v>4.3980465111040062E-2</v>
      </c>
      <c r="H17" s="8">
        <f t="shared" si="0"/>
        <v>0.48378511622144071</v>
      </c>
      <c r="I17" s="8">
        <f t="shared" si="3"/>
        <v>4.3980465111040035E-2</v>
      </c>
      <c r="J17" s="8">
        <f t="shared" si="1"/>
        <v>7.7037197775489434E-34</v>
      </c>
    </row>
    <row r="18" spans="1:12" x14ac:dyDescent="0.25">
      <c r="A18" s="8">
        <f t="shared" si="2"/>
        <v>12</v>
      </c>
      <c r="B18" s="8">
        <v>38</v>
      </c>
      <c r="D18">
        <f t="shared" si="4"/>
        <v>27.590979891200003</v>
      </c>
      <c r="E18">
        <f t="shared" si="5"/>
        <v>16.783286032840639</v>
      </c>
      <c r="G18" s="8">
        <f>$M$11^(COUNT($B$7:$B$31)-COUNT($B$7:B18))</f>
        <v>5.4975581388800078E-2</v>
      </c>
      <c r="H18" s="8">
        <f t="shared" si="0"/>
        <v>2.0890720927744031</v>
      </c>
      <c r="I18" s="8">
        <f t="shared" si="3"/>
        <v>5.4975581388800029E-2</v>
      </c>
      <c r="J18" s="8">
        <f t="shared" si="1"/>
        <v>2.3592641818743639E-33</v>
      </c>
    </row>
    <row r="19" spans="1:12" x14ac:dyDescent="0.25">
      <c r="A19" s="8">
        <f t="shared" si="2"/>
        <v>13</v>
      </c>
      <c r="B19" s="8">
        <v>18</v>
      </c>
      <c r="D19">
        <f t="shared" si="4"/>
        <v>29.672783912960007</v>
      </c>
      <c r="E19">
        <f t="shared" si="5"/>
        <v>13.924726163659086</v>
      </c>
      <c r="G19" s="8">
        <f>$M$11^(COUNT($B$7:$B$31)-COUNT($B$7:B19))</f>
        <v>6.8719476736000096E-2</v>
      </c>
      <c r="H19" s="8">
        <f t="shared" si="0"/>
        <v>1.2369505812480017</v>
      </c>
      <c r="I19" s="8">
        <f t="shared" si="3"/>
        <v>6.871947673600004E-2</v>
      </c>
      <c r="J19" s="8">
        <f t="shared" si="1"/>
        <v>3.0814879110195774E-33</v>
      </c>
    </row>
    <row r="20" spans="1:12" x14ac:dyDescent="0.25">
      <c r="A20" s="8">
        <f t="shared" si="2"/>
        <v>14</v>
      </c>
      <c r="B20" s="8">
        <v>17</v>
      </c>
      <c r="D20">
        <f t="shared" si="4"/>
        <v>27.338227130368008</v>
      </c>
      <c r="E20">
        <f t="shared" si="5"/>
        <v>14.996625096875993</v>
      </c>
      <c r="G20" s="8">
        <f>$M$11^(COUNT($B$7:$B$31)-COUNT($B$7:B20))</f>
        <v>8.5899345920000092E-2</v>
      </c>
      <c r="H20" s="8">
        <f t="shared" si="0"/>
        <v>1.4602888806400016</v>
      </c>
      <c r="I20" s="8">
        <f t="shared" si="3"/>
        <v>8.589934592000005E-2</v>
      </c>
      <c r="J20" s="8">
        <f t="shared" si="1"/>
        <v>1.7333369499485123E-33</v>
      </c>
    </row>
    <row r="21" spans="1:12" x14ac:dyDescent="0.25">
      <c r="A21" s="8">
        <f t="shared" si="2"/>
        <v>15</v>
      </c>
      <c r="B21" s="8">
        <v>36</v>
      </c>
      <c r="D21">
        <f t="shared" si="4"/>
        <v>25.270581704294408</v>
      </c>
      <c r="E21">
        <f t="shared" si="5"/>
        <v>10.82405537222745</v>
      </c>
      <c r="G21" s="8">
        <f>$M$11^(COUNT($B$7:$B$31)-COUNT($B$7:B21))</f>
        <v>0.10737418240000011</v>
      </c>
      <c r="H21" s="8">
        <f t="shared" si="0"/>
        <v>3.865470566400004</v>
      </c>
      <c r="I21" s="8">
        <f t="shared" si="3"/>
        <v>0.10737418240000005</v>
      </c>
      <c r="J21" s="8">
        <f t="shared" si="1"/>
        <v>4.8148248609680896E-33</v>
      </c>
    </row>
    <row r="22" spans="1:12" x14ac:dyDescent="0.25">
      <c r="A22" s="8">
        <f t="shared" si="2"/>
        <v>16</v>
      </c>
      <c r="B22" s="8">
        <v>19</v>
      </c>
      <c r="D22">
        <f t="shared" si="4"/>
        <v>27.416465363435528</v>
      </c>
      <c r="E22">
        <f t="shared" si="5"/>
        <v>10.927842749020458</v>
      </c>
      <c r="G22" s="8">
        <f>$M$11^(COUNT($B$7:$B$31)-COUNT($B$7:B22))</f>
        <v>0.13421772800000012</v>
      </c>
      <c r="H22" s="8">
        <f t="shared" si="0"/>
        <v>2.5501368320000024</v>
      </c>
      <c r="I22" s="8">
        <f t="shared" si="3"/>
        <v>0.13421772800000006</v>
      </c>
      <c r="J22" s="8">
        <f t="shared" si="1"/>
        <v>3.0814879110195774E-33</v>
      </c>
    </row>
    <row r="23" spans="1:12" x14ac:dyDescent="0.25">
      <c r="A23" s="8">
        <f t="shared" si="2"/>
        <v>17</v>
      </c>
      <c r="B23" s="8">
        <v>38</v>
      </c>
      <c r="D23">
        <f t="shared" si="4"/>
        <v>25.733172290748424</v>
      </c>
      <c r="E23">
        <f t="shared" si="5"/>
        <v>9.8798826979745229</v>
      </c>
      <c r="G23" s="8">
        <f>$M$11^(COUNT($B$7:$B$31)-COUNT($B$7:B23))</f>
        <v>0.16777216000000014</v>
      </c>
      <c r="H23" s="8">
        <f t="shared" si="0"/>
        <v>6.3753420800000056</v>
      </c>
      <c r="I23" s="8">
        <f t="shared" si="3"/>
        <v>0.16777216000000006</v>
      </c>
      <c r="J23" s="8">
        <f t="shared" si="1"/>
        <v>6.9333477997940491E-33</v>
      </c>
    </row>
    <row r="24" spans="1:12" x14ac:dyDescent="0.25">
      <c r="A24" s="8">
        <f t="shared" si="2"/>
        <v>18</v>
      </c>
      <c r="B24" s="8">
        <v>50</v>
      </c>
      <c r="D24">
        <f t="shared" si="4"/>
        <v>28.186537832598741</v>
      </c>
      <c r="E24">
        <f t="shared" si="5"/>
        <v>10.589812214680581</v>
      </c>
      <c r="G24" s="8">
        <f>$M$11^(COUNT($B$7:$B$31)-COUNT($B$7:B24))</f>
        <v>0.20971520000000016</v>
      </c>
      <c r="H24" s="8">
        <f t="shared" si="0"/>
        <v>10.485760000000008</v>
      </c>
      <c r="I24" s="8">
        <f t="shared" si="3"/>
        <v>0.20971520000000007</v>
      </c>
      <c r="J24" s="8">
        <f t="shared" si="1"/>
        <v>6.9333477997940491E-33</v>
      </c>
    </row>
    <row r="25" spans="1:12" x14ac:dyDescent="0.25">
      <c r="A25" s="8">
        <f t="shared" si="2"/>
        <v>19</v>
      </c>
      <c r="B25" s="8">
        <v>18</v>
      </c>
      <c r="D25">
        <f t="shared" si="4"/>
        <v>32.549230266078993</v>
      </c>
      <c r="E25">
        <f t="shared" si="5"/>
        <v>15.24400519320101</v>
      </c>
      <c r="G25" s="8">
        <f>$M$11^(COUNT($B$7:$B$31)-COUNT($B$7:B25))</f>
        <v>0.26214400000000015</v>
      </c>
      <c r="H25" s="8">
        <f t="shared" si="0"/>
        <v>4.7185920000000028</v>
      </c>
      <c r="I25" s="8">
        <f t="shared" si="3"/>
        <v>0.2621440000000001</v>
      </c>
      <c r="J25" s="8">
        <f t="shared" si="1"/>
        <v>3.0814879110195774E-33</v>
      </c>
    </row>
    <row r="26" spans="1:12" x14ac:dyDescent="0.25">
      <c r="A26" s="8">
        <f t="shared" si="2"/>
        <v>20</v>
      </c>
      <c r="B26" s="8">
        <v>37</v>
      </c>
      <c r="D26">
        <f t="shared" si="4"/>
        <v>29.639384212863199</v>
      </c>
      <c r="E26">
        <f t="shared" si="5"/>
        <v>16.713091626152409</v>
      </c>
      <c r="G26" s="8">
        <f>$M$11^(COUNT($B$7:$B$31)-COUNT($B$7:B26))</f>
        <v>0.32768000000000019</v>
      </c>
      <c r="H26" s="8">
        <f t="shared" si="0"/>
        <v>12.124160000000007</v>
      </c>
      <c r="I26" s="8">
        <f t="shared" si="3"/>
        <v>0.32768000000000008</v>
      </c>
      <c r="J26" s="8">
        <f t="shared" si="1"/>
        <v>1.2325951644078309E-32</v>
      </c>
    </row>
    <row r="27" spans="1:12" x14ac:dyDescent="0.25">
      <c r="A27" s="8">
        <f t="shared" si="2"/>
        <v>21</v>
      </c>
      <c r="B27" s="8">
        <v>42</v>
      </c>
      <c r="D27">
        <f t="shared" si="4"/>
        <v>31.11150737029056</v>
      </c>
      <c r="E27">
        <f t="shared" si="5"/>
        <v>15.723505735361973</v>
      </c>
      <c r="G27" s="8">
        <f>$M$11^(COUNT($B$7:$B$31)-COUNT($B$7:B27))</f>
        <v>0.40960000000000019</v>
      </c>
      <c r="H27" s="8">
        <f t="shared" si="0"/>
        <v>17.20320000000001</v>
      </c>
      <c r="I27" s="8">
        <f t="shared" si="3"/>
        <v>0.40960000000000013</v>
      </c>
      <c r="J27" s="8">
        <f t="shared" si="1"/>
        <v>3.0814879110195774E-33</v>
      </c>
    </row>
    <row r="28" spans="1:12" x14ac:dyDescent="0.25">
      <c r="A28" s="8">
        <f t="shared" si="2"/>
        <v>22</v>
      </c>
      <c r="B28" s="8">
        <v>39</v>
      </c>
      <c r="D28">
        <f t="shared" si="4"/>
        <v>33.289205896232453</v>
      </c>
      <c r="E28">
        <f t="shared" si="5"/>
        <v>11.319865102972344</v>
      </c>
      <c r="G28" s="8">
        <f>$M$11^(COUNT($B$7:$B$31)-COUNT($B$7:B28))</f>
        <v>0.51200000000000012</v>
      </c>
      <c r="H28" s="8">
        <f t="shared" si="0"/>
        <v>19.968000000000004</v>
      </c>
      <c r="I28" s="8">
        <f t="shared" si="3"/>
        <v>0.51200000000000012</v>
      </c>
      <c r="J28" s="8">
        <f t="shared" si="1"/>
        <v>0</v>
      </c>
    </row>
    <row r="29" spans="1:12" x14ac:dyDescent="0.25">
      <c r="A29" s="8">
        <f t="shared" si="2"/>
        <v>23</v>
      </c>
      <c r="B29" s="8">
        <v>35</v>
      </c>
      <c r="D29">
        <f t="shared" si="4"/>
        <v>34.431364716985968</v>
      </c>
      <c r="E29">
        <f t="shared" si="5"/>
        <v>8.2734737929665023</v>
      </c>
      <c r="G29" s="8">
        <f>$M$11^(COUNT($B$7:$B$31)-COUNT($B$7:B29))</f>
        <v>0.64000000000000012</v>
      </c>
      <c r="H29" s="8">
        <f t="shared" si="0"/>
        <v>22.400000000000006</v>
      </c>
      <c r="I29" s="8">
        <f t="shared" si="3"/>
        <v>0.64</v>
      </c>
      <c r="J29" s="8">
        <f t="shared" si="1"/>
        <v>1.2325951644078309E-32</v>
      </c>
    </row>
    <row r="30" spans="1:12" x14ac:dyDescent="0.25">
      <c r="A30" s="8">
        <f t="shared" si="2"/>
        <v>24</v>
      </c>
      <c r="B30" s="8">
        <v>20</v>
      </c>
      <c r="D30">
        <f t="shared" si="4"/>
        <v>34.54509177358878</v>
      </c>
      <c r="E30">
        <f t="shared" si="5"/>
        <v>7.1062363955413934</v>
      </c>
      <c r="G30" s="8">
        <f>$M$11^(COUNT($B$7:$B$31)-COUNT($B$7:B30))</f>
        <v>0.8</v>
      </c>
      <c r="H30" s="8">
        <f t="shared" si="0"/>
        <v>16</v>
      </c>
      <c r="I30" s="8">
        <f t="shared" si="3"/>
        <v>0.8</v>
      </c>
      <c r="J30" s="8">
        <f t="shared" si="1"/>
        <v>0</v>
      </c>
      <c r="L30" s="24"/>
    </row>
    <row r="31" spans="1:12" x14ac:dyDescent="0.25">
      <c r="A31" s="8">
        <f t="shared" si="2"/>
        <v>25</v>
      </c>
      <c r="B31" s="8">
        <v>33</v>
      </c>
      <c r="D31">
        <f t="shared" si="4"/>
        <v>31.636073418871025</v>
      </c>
      <c r="E31">
        <f t="shared" si="5"/>
        <v>9.0276650743300291</v>
      </c>
      <c r="G31" s="8">
        <f>$M$11^(COUNT($B$7:$B$31)-COUNT($B$7:B31))</f>
        <v>1</v>
      </c>
      <c r="H31" s="8">
        <f t="shared" si="0"/>
        <v>33</v>
      </c>
      <c r="I31" s="8">
        <f t="shared" si="3"/>
        <v>1</v>
      </c>
      <c r="J31" s="8">
        <f t="shared" si="1"/>
        <v>0</v>
      </c>
      <c r="L31" s="24"/>
    </row>
    <row r="32" spans="1:12" x14ac:dyDescent="0.25">
      <c r="A32" s="8">
        <f t="shared" si="2"/>
        <v>26</v>
      </c>
      <c r="B32" s="8">
        <v>21</v>
      </c>
      <c r="D32" s="23">
        <f t="shared" si="4"/>
        <v>31.908858735096821</v>
      </c>
      <c r="E32">
        <f t="shared" si="5"/>
        <v>8.4408399366002786</v>
      </c>
      <c r="G32" s="15"/>
      <c r="H32" s="21">
        <f>(1-M11)*SUM(H8:H31)+H7</f>
        <v>31.90885873509681</v>
      </c>
      <c r="J32" s="7">
        <f>SUM(J7:J31)</f>
        <v>6.356847754331573E-32</v>
      </c>
    </row>
    <row r="34" spans="9:10" x14ac:dyDescent="0.25">
      <c r="I34" s="8" t="s">
        <v>24</v>
      </c>
      <c r="J34" s="20">
        <f>SQRT(J32/COUNT(J7:J31))</f>
        <v>5.0425579835363609E-17</v>
      </c>
    </row>
  </sheetData>
  <sortState ref="D7:H32">
    <sortCondition ref="G8"/>
  </sortState>
  <hyperlinks>
    <hyperlink ref="A1:E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zoomScaleNormal="100" workbookViewId="0">
      <selection activeCell="A2" sqref="A2"/>
    </sheetView>
  </sheetViews>
  <sheetFormatPr defaultRowHeight="15" x14ac:dyDescent="0.25"/>
  <cols>
    <col min="1" max="1" width="13.7109375" customWidth="1"/>
    <col min="2" max="2" width="12.5703125" bestFit="1" customWidth="1"/>
    <col min="3" max="3" width="12" bestFit="1" customWidth="1"/>
    <col min="4" max="4" width="9.5703125" bestFit="1" customWidth="1"/>
    <col min="5" max="5" width="3.7109375" customWidth="1"/>
  </cols>
  <sheetData>
    <row r="1" spans="1:13" ht="26.25" x14ac:dyDescent="0.25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 x14ac:dyDescent="0.25">
      <c r="A2" s="28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.75" x14ac:dyDescent="0.25">
      <c r="A3" s="1" t="s">
        <v>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9" t="s">
        <v>17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6" spans="1:13" ht="45" x14ac:dyDescent="0.25">
      <c r="A6" s="17" t="s">
        <v>16</v>
      </c>
      <c r="B6" s="16">
        <f>C6/10</f>
        <v>0.6</v>
      </c>
      <c r="C6">
        <v>6</v>
      </c>
      <c r="F6" t="str">
        <f>"Экспоненциальное сглаживание (альфа="&amp;TEXT(1-B6,"0,000")&amp;")"</f>
        <v>Экспоненциальное сглаживание (альфа=0,400)</v>
      </c>
    </row>
    <row r="8" spans="1:13" x14ac:dyDescent="0.25">
      <c r="A8" s="7" t="s">
        <v>6</v>
      </c>
      <c r="B8" s="7" t="s">
        <v>7</v>
      </c>
      <c r="C8" s="7" t="s">
        <v>15</v>
      </c>
      <c r="D8" s="22" t="s">
        <v>26</v>
      </c>
    </row>
    <row r="9" spans="1:13" x14ac:dyDescent="0.25">
      <c r="A9" s="19">
        <f>ROW()-ROW($A$8)</f>
        <v>1</v>
      </c>
      <c r="B9" s="8">
        <v>42</v>
      </c>
      <c r="C9" s="18"/>
      <c r="D9" s="18"/>
    </row>
    <row r="10" spans="1:13" x14ac:dyDescent="0.25">
      <c r="A10" s="19">
        <f t="shared" ref="A10:A34" si="0">ROW()-ROW($A$8)</f>
        <v>2</v>
      </c>
      <c r="B10" s="8">
        <v>34</v>
      </c>
      <c r="C10" s="18">
        <f>IF(A9=1,B9,(1-$B$6)*B9+$B$6*C9)</f>
        <v>42</v>
      </c>
      <c r="D10" s="18">
        <f>B10-C10</f>
        <v>-8</v>
      </c>
    </row>
    <row r="11" spans="1:13" x14ac:dyDescent="0.25">
      <c r="A11" s="19">
        <f t="shared" si="0"/>
        <v>3</v>
      </c>
      <c r="B11" s="8">
        <v>20</v>
      </c>
      <c r="C11" s="18">
        <f>IF(A10=1,B10,(1-$B$6)*B10+$B$6*C10)</f>
        <v>38.799999999999997</v>
      </c>
      <c r="D11" s="18">
        <f t="shared" ref="D11:D34" si="1">B11-C11</f>
        <v>-18.799999999999997</v>
      </c>
    </row>
    <row r="12" spans="1:13" x14ac:dyDescent="0.25">
      <c r="A12" s="19">
        <f t="shared" si="0"/>
        <v>4</v>
      </c>
      <c r="B12" s="8">
        <v>41</v>
      </c>
      <c r="C12" s="18">
        <f>IF(A11=1,B11,(1-$B$6)*B11+$B$6*C11)</f>
        <v>31.279999999999998</v>
      </c>
      <c r="D12" s="18">
        <f t="shared" si="1"/>
        <v>9.7200000000000024</v>
      </c>
    </row>
    <row r="13" spans="1:13" x14ac:dyDescent="0.25">
      <c r="A13" s="19">
        <f t="shared" si="0"/>
        <v>5</v>
      </c>
      <c r="B13" s="8">
        <v>38</v>
      </c>
      <c r="C13" s="18">
        <f t="shared" ref="C13:C34" si="2">IF(A12=1,B12,(1-$B$6)*B12+$B$6*C12)</f>
        <v>35.167999999999999</v>
      </c>
      <c r="D13" s="18">
        <f t="shared" si="1"/>
        <v>2.8320000000000007</v>
      </c>
    </row>
    <row r="14" spans="1:13" x14ac:dyDescent="0.25">
      <c r="A14" s="19">
        <f t="shared" si="0"/>
        <v>6</v>
      </c>
      <c r="B14" s="8">
        <v>21</v>
      </c>
      <c r="C14" s="18">
        <f t="shared" si="2"/>
        <v>36.300800000000002</v>
      </c>
      <c r="D14" s="18">
        <f t="shared" si="1"/>
        <v>-15.300800000000002</v>
      </c>
    </row>
    <row r="15" spans="1:13" x14ac:dyDescent="0.25">
      <c r="A15" s="19">
        <f t="shared" si="0"/>
        <v>7</v>
      </c>
      <c r="B15" s="8">
        <v>34</v>
      </c>
      <c r="C15" s="18">
        <f t="shared" si="2"/>
        <v>30.180480000000003</v>
      </c>
      <c r="D15" s="18">
        <f t="shared" si="1"/>
        <v>3.8195199999999971</v>
      </c>
    </row>
    <row r="16" spans="1:13" x14ac:dyDescent="0.25">
      <c r="A16" s="19">
        <f t="shared" si="0"/>
        <v>8</v>
      </c>
      <c r="B16" s="8">
        <v>35</v>
      </c>
      <c r="C16" s="18">
        <f t="shared" si="2"/>
        <v>31.708288000000003</v>
      </c>
      <c r="D16" s="18">
        <f t="shared" si="1"/>
        <v>3.2917119999999969</v>
      </c>
    </row>
    <row r="17" spans="1:4" x14ac:dyDescent="0.25">
      <c r="A17" s="19">
        <f t="shared" si="0"/>
        <v>9</v>
      </c>
      <c r="B17" s="8">
        <v>15</v>
      </c>
      <c r="C17" s="18">
        <f t="shared" si="2"/>
        <v>33.0249728</v>
      </c>
      <c r="D17" s="18">
        <f t="shared" si="1"/>
        <v>-18.0249728</v>
      </c>
    </row>
    <row r="18" spans="1:4" x14ac:dyDescent="0.25">
      <c r="A18" s="19">
        <f t="shared" si="0"/>
        <v>10</v>
      </c>
      <c r="B18" s="8">
        <v>37</v>
      </c>
      <c r="C18" s="18">
        <f t="shared" si="2"/>
        <v>25.814983680000001</v>
      </c>
      <c r="D18" s="18">
        <f t="shared" si="1"/>
        <v>11.185016319999999</v>
      </c>
    </row>
    <row r="19" spans="1:4" x14ac:dyDescent="0.25">
      <c r="A19" s="19">
        <f t="shared" si="0"/>
        <v>11</v>
      </c>
      <c r="B19" s="8">
        <v>11</v>
      </c>
      <c r="C19" s="18">
        <f t="shared" si="2"/>
        <v>30.288990208000001</v>
      </c>
      <c r="D19" s="18">
        <f t="shared" si="1"/>
        <v>-19.288990208000001</v>
      </c>
    </row>
    <row r="20" spans="1:4" x14ac:dyDescent="0.25">
      <c r="A20" s="19">
        <f t="shared" si="0"/>
        <v>12</v>
      </c>
      <c r="B20" s="8">
        <v>38</v>
      </c>
      <c r="C20" s="18">
        <f t="shared" si="2"/>
        <v>22.573394124800004</v>
      </c>
      <c r="D20" s="18">
        <f t="shared" si="1"/>
        <v>15.426605875199996</v>
      </c>
    </row>
    <row r="21" spans="1:4" x14ac:dyDescent="0.25">
      <c r="A21" s="19">
        <f t="shared" si="0"/>
        <v>13</v>
      </c>
      <c r="B21" s="8">
        <v>18</v>
      </c>
      <c r="C21" s="18">
        <f t="shared" si="2"/>
        <v>28.744036474880005</v>
      </c>
      <c r="D21" s="18">
        <f t="shared" si="1"/>
        <v>-10.744036474880005</v>
      </c>
    </row>
    <row r="22" spans="1:4" x14ac:dyDescent="0.25">
      <c r="A22" s="19">
        <f t="shared" si="0"/>
        <v>14</v>
      </c>
      <c r="B22" s="8">
        <v>17</v>
      </c>
      <c r="C22" s="18">
        <f t="shared" si="2"/>
        <v>24.446421884928</v>
      </c>
      <c r="D22" s="18">
        <f t="shared" si="1"/>
        <v>-7.4464218849280002</v>
      </c>
    </row>
    <row r="23" spans="1:4" x14ac:dyDescent="0.25">
      <c r="A23" s="19">
        <f t="shared" si="0"/>
        <v>15</v>
      </c>
      <c r="B23" s="8">
        <v>36</v>
      </c>
      <c r="C23" s="18">
        <f t="shared" si="2"/>
        <v>21.467853130956801</v>
      </c>
      <c r="D23" s="18">
        <f t="shared" si="1"/>
        <v>14.532146869043199</v>
      </c>
    </row>
    <row r="24" spans="1:4" x14ac:dyDescent="0.25">
      <c r="A24" s="19">
        <f t="shared" si="0"/>
        <v>16</v>
      </c>
      <c r="B24" s="8">
        <v>19</v>
      </c>
      <c r="C24" s="18">
        <f t="shared" si="2"/>
        <v>27.280711878574081</v>
      </c>
      <c r="D24" s="18">
        <f t="shared" si="1"/>
        <v>-8.2807118785740812</v>
      </c>
    </row>
    <row r="25" spans="1:4" x14ac:dyDescent="0.25">
      <c r="A25" s="19">
        <f t="shared" si="0"/>
        <v>17</v>
      </c>
      <c r="B25" s="8">
        <v>38</v>
      </c>
      <c r="C25" s="18">
        <f t="shared" si="2"/>
        <v>23.968427127144448</v>
      </c>
      <c r="D25" s="18">
        <f t="shared" si="1"/>
        <v>14.031572872855552</v>
      </c>
    </row>
    <row r="26" spans="1:4" x14ac:dyDescent="0.25">
      <c r="A26" s="19">
        <f t="shared" si="0"/>
        <v>18</v>
      </c>
      <c r="B26" s="8">
        <v>50</v>
      </c>
      <c r="C26" s="18">
        <f t="shared" si="2"/>
        <v>29.58105627628667</v>
      </c>
      <c r="D26" s="18">
        <f t="shared" si="1"/>
        <v>20.41894372371333</v>
      </c>
    </row>
    <row r="27" spans="1:4" x14ac:dyDescent="0.25">
      <c r="A27" s="19">
        <f t="shared" si="0"/>
        <v>19</v>
      </c>
      <c r="B27" s="8">
        <v>18</v>
      </c>
      <c r="C27" s="18">
        <f t="shared" si="2"/>
        <v>37.748633765771999</v>
      </c>
      <c r="D27" s="18">
        <f t="shared" si="1"/>
        <v>-19.748633765771999</v>
      </c>
    </row>
    <row r="28" spans="1:4" x14ac:dyDescent="0.25">
      <c r="A28" s="19">
        <f t="shared" si="0"/>
        <v>20</v>
      </c>
      <c r="B28" s="8">
        <v>37</v>
      </c>
      <c r="C28" s="18">
        <f t="shared" si="2"/>
        <v>29.849180259463196</v>
      </c>
      <c r="D28" s="18">
        <f t="shared" si="1"/>
        <v>7.1508197405368037</v>
      </c>
    </row>
    <row r="29" spans="1:4" x14ac:dyDescent="0.25">
      <c r="A29" s="19">
        <f t="shared" si="0"/>
        <v>21</v>
      </c>
      <c r="B29" s="8">
        <v>42</v>
      </c>
      <c r="C29" s="18">
        <f t="shared" si="2"/>
        <v>32.709508155677916</v>
      </c>
      <c r="D29" s="18">
        <f t="shared" si="1"/>
        <v>9.2904918443220836</v>
      </c>
    </row>
    <row r="30" spans="1:4" x14ac:dyDescent="0.25">
      <c r="A30" s="19">
        <f t="shared" si="0"/>
        <v>22</v>
      </c>
      <c r="B30" s="8">
        <v>39</v>
      </c>
      <c r="C30" s="18">
        <f t="shared" si="2"/>
        <v>36.425704893406746</v>
      </c>
      <c r="D30" s="18">
        <f t="shared" si="1"/>
        <v>2.5742951065932544</v>
      </c>
    </row>
    <row r="31" spans="1:4" x14ac:dyDescent="0.25">
      <c r="A31" s="19">
        <f t="shared" si="0"/>
        <v>23</v>
      </c>
      <c r="B31" s="8">
        <v>35</v>
      </c>
      <c r="C31" s="18">
        <f t="shared" si="2"/>
        <v>37.455422936044044</v>
      </c>
      <c r="D31" s="18">
        <f t="shared" si="1"/>
        <v>-2.4554229360440445</v>
      </c>
    </row>
    <row r="32" spans="1:4" x14ac:dyDescent="0.25">
      <c r="A32" s="19">
        <f t="shared" si="0"/>
        <v>24</v>
      </c>
      <c r="B32" s="8">
        <v>20</v>
      </c>
      <c r="C32" s="18">
        <f t="shared" si="2"/>
        <v>36.473253761626424</v>
      </c>
      <c r="D32" s="18">
        <f t="shared" si="1"/>
        <v>-16.473253761626424</v>
      </c>
    </row>
    <row r="33" spans="1:4" x14ac:dyDescent="0.25">
      <c r="A33" s="19">
        <f t="shared" si="0"/>
        <v>25</v>
      </c>
      <c r="B33" s="8">
        <v>33</v>
      </c>
      <c r="C33" s="18">
        <f t="shared" si="2"/>
        <v>29.883952256975853</v>
      </c>
      <c r="D33" s="18">
        <f t="shared" si="1"/>
        <v>3.1160477430241471</v>
      </c>
    </row>
    <row r="34" spans="1:4" x14ac:dyDescent="0.25">
      <c r="A34" s="19">
        <f t="shared" si="0"/>
        <v>26</v>
      </c>
      <c r="B34" s="8">
        <v>21</v>
      </c>
      <c r="C34" s="18">
        <f t="shared" si="2"/>
        <v>31.130371354185513</v>
      </c>
      <c r="D34" s="18">
        <f t="shared" si="1"/>
        <v>-10.130371354185513</v>
      </c>
    </row>
    <row r="36" spans="1:4" x14ac:dyDescent="0.25">
      <c r="C36" s="8" t="s">
        <v>24</v>
      </c>
      <c r="D36" s="27">
        <f>SQRT(SUMSQ(D10:D34)/COUNT(D10:D34))</f>
        <v>12.37383758405665</v>
      </c>
    </row>
  </sheetData>
  <hyperlinks>
    <hyperlink ref="A1:D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6" name="Spinner 1">
              <controlPr defaultSize="0" autoPict="0">
                <anchor moveWithCells="1" sizeWithCells="1">
                  <from>
                    <xdr:col>2</xdr:col>
                    <xdr:colOff>57150</xdr:colOff>
                    <xdr:row>5</xdr:row>
                    <xdr:rowOff>28575</xdr:rowOff>
                  </from>
                  <to>
                    <xdr:col>2</xdr:col>
                    <xdr:colOff>428625</xdr:colOff>
                    <xdr:row>5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5" customWidth="1"/>
    <col min="2" max="16384" width="9.140625" style="5" hidden="1"/>
  </cols>
  <sheetData>
    <row r="1" spans="1:7" ht="36.75" customHeight="1" x14ac:dyDescent="0.25">
      <c r="A1" s="29" t="s">
        <v>2</v>
      </c>
      <c r="B1" s="29"/>
      <c r="C1" s="29"/>
      <c r="D1" s="29"/>
      <c r="E1" s="29"/>
      <c r="F1" s="29"/>
      <c r="G1" s="29"/>
    </row>
    <row r="2" spans="1:7" ht="107.25" customHeight="1" x14ac:dyDescent="0.25">
      <c r="A2" s="6" t="s">
        <v>3</v>
      </c>
    </row>
    <row r="3" spans="1:7" ht="105" customHeight="1" x14ac:dyDescent="0.25">
      <c r="A3" s="6" t="s">
        <v>4</v>
      </c>
    </row>
    <row r="4" spans="1:7" ht="28.5" hidden="1" customHeight="1" x14ac:dyDescent="0.25"/>
    <row r="5" spans="1:7" ht="15.75" hidden="1" customHeight="1" x14ac:dyDescent="0.25"/>
  </sheetData>
  <sheetProtection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Normal="100" workbookViewId="0">
      <selection activeCell="C9" sqref="C9"/>
    </sheetView>
  </sheetViews>
  <sheetFormatPr defaultRowHeight="15" x14ac:dyDescent="0.25"/>
  <cols>
    <col min="1" max="1" width="8.42578125" customWidth="1"/>
    <col min="2" max="2" width="13.28515625" bestFit="1" customWidth="1"/>
    <col min="3" max="3" width="13.85546875" customWidth="1"/>
    <col min="4" max="4" width="14.5703125" bestFit="1" customWidth="1"/>
    <col min="8" max="8" width="10.140625" bestFit="1" customWidth="1"/>
    <col min="9" max="9" width="13.85546875" customWidth="1"/>
    <col min="11" max="11" width="19.140625" bestFit="1" customWidth="1"/>
    <col min="12" max="12" width="18.42578125" bestFit="1" customWidth="1"/>
    <col min="17" max="17" width="27.85546875" bestFit="1" customWidth="1"/>
  </cols>
  <sheetData>
    <row r="1" spans="1:14" ht="26.25" x14ac:dyDescent="0.25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4" ht="15.75" x14ac:dyDescent="0.25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ht="18.75" x14ac:dyDescent="0.25">
      <c r="A3" s="1" t="s">
        <v>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x14ac:dyDescent="0.25">
      <c r="A4" s="9" t="s">
        <v>10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6" spans="1:14" ht="30" x14ac:dyDescent="0.25">
      <c r="A6" s="13" t="s">
        <v>12</v>
      </c>
      <c r="B6" s="13" t="s">
        <v>11</v>
      </c>
      <c r="C6" s="14" t="s">
        <v>13</v>
      </c>
      <c r="G6" s="11"/>
    </row>
    <row r="7" spans="1:14" x14ac:dyDescent="0.25">
      <c r="A7" s="8">
        <f>ROW()-ROW($A$6)</f>
        <v>1</v>
      </c>
      <c r="B7" s="8">
        <v>29</v>
      </c>
      <c r="C7" s="8"/>
      <c r="N7" s="10"/>
    </row>
    <row r="8" spans="1:14" x14ac:dyDescent="0.25">
      <c r="A8" s="8">
        <f t="shared" ref="A8:A16" si="0">ROW()-ROW($A$6)</f>
        <v>2</v>
      </c>
      <c r="B8" s="8">
        <v>35</v>
      </c>
      <c r="C8" s="8"/>
      <c r="N8" s="10"/>
    </row>
    <row r="9" spans="1:14" x14ac:dyDescent="0.25">
      <c r="A9" s="8">
        <f t="shared" si="0"/>
        <v>3</v>
      </c>
      <c r="B9" s="8">
        <v>32</v>
      </c>
      <c r="C9" s="12">
        <f>AVERAGE(B7:B9)</f>
        <v>32</v>
      </c>
      <c r="N9" s="10"/>
    </row>
    <row r="10" spans="1:14" x14ac:dyDescent="0.25">
      <c r="A10" s="8">
        <f t="shared" si="0"/>
        <v>4</v>
      </c>
      <c r="B10" s="8">
        <v>27</v>
      </c>
      <c r="C10" s="12">
        <f t="shared" ref="C10:C16" si="1">AVERAGE(B8:B10)</f>
        <v>31.333333333333332</v>
      </c>
      <c r="N10" s="10"/>
    </row>
    <row r="11" spans="1:14" x14ac:dyDescent="0.25">
      <c r="A11" s="8">
        <f t="shared" si="0"/>
        <v>5</v>
      </c>
      <c r="B11" s="8">
        <v>28</v>
      </c>
      <c r="C11" s="12">
        <f t="shared" si="1"/>
        <v>29</v>
      </c>
      <c r="N11" s="10"/>
    </row>
    <row r="12" spans="1:14" x14ac:dyDescent="0.25">
      <c r="A12" s="8">
        <f t="shared" si="0"/>
        <v>6</v>
      </c>
      <c r="B12" s="8">
        <v>31</v>
      </c>
      <c r="C12" s="12">
        <f t="shared" si="1"/>
        <v>28.666666666666668</v>
      </c>
      <c r="N12" s="10"/>
    </row>
    <row r="13" spans="1:14" x14ac:dyDescent="0.25">
      <c r="A13" s="8">
        <f t="shared" si="0"/>
        <v>7</v>
      </c>
      <c r="B13" s="8">
        <v>34</v>
      </c>
      <c r="C13" s="12">
        <f t="shared" si="1"/>
        <v>31</v>
      </c>
      <c r="N13" s="10"/>
    </row>
    <row r="14" spans="1:14" x14ac:dyDescent="0.25">
      <c r="A14" s="8">
        <f t="shared" si="0"/>
        <v>8</v>
      </c>
      <c r="B14" s="8">
        <v>29</v>
      </c>
      <c r="C14" s="12">
        <f t="shared" si="1"/>
        <v>31.333333333333332</v>
      </c>
      <c r="N14" s="10"/>
    </row>
    <row r="15" spans="1:14" x14ac:dyDescent="0.25">
      <c r="A15" s="8">
        <f t="shared" si="0"/>
        <v>9</v>
      </c>
      <c r="B15" s="8">
        <v>28</v>
      </c>
      <c r="C15" s="12">
        <f t="shared" si="1"/>
        <v>30.333333333333332</v>
      </c>
      <c r="N15" s="10"/>
    </row>
    <row r="16" spans="1:14" x14ac:dyDescent="0.25">
      <c r="A16" s="8">
        <f t="shared" si="0"/>
        <v>10</v>
      </c>
      <c r="B16" s="8">
        <v>32</v>
      </c>
      <c r="C16" s="12">
        <f t="shared" si="1"/>
        <v>29.666666666666668</v>
      </c>
      <c r="N16" s="10"/>
    </row>
  </sheetData>
  <hyperlinks>
    <hyperlink ref="A1:E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ignoredErrors>
    <ignoredError sqref="C9 C10:C16" formulaRange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Пакет анализа</vt:lpstr>
      <vt:lpstr>Формулы</vt:lpstr>
      <vt:lpstr>EXCEL2.RU</vt:lpstr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2021-01-10T14:28:20Z</dcterms:created>
  <dcterms:modified xsi:type="dcterms:W3CDTF">2021-01-10T14:28:40Z</dcterms:modified>
</cp:coreProperties>
</file>