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8795" windowHeight="11640" tabRatio="838"/>
  </bookViews>
  <sheets>
    <sheet name="Парный тест" sheetId="17" r:id="rId1"/>
    <sheet name="Пакет анализа" sheetId="18" r:id="rId2"/>
    <sheet name="EXCEL2.RU" sheetId="3" r:id="rId3"/>
  </sheets>
  <definedNames>
    <definedName name="anscount" hidden="1">2</definedName>
    <definedName name="limcount" hidden="1">2</definedName>
    <definedName name="sencount" hidden="1">4</definedName>
    <definedName name="solver_eng" localSheetId="1" hidden="1">1</definedName>
    <definedName name="solver_eng" localSheetId="0" hidden="1">1</definedName>
    <definedName name="solver_neg" localSheetId="1" hidden="1">1</definedName>
    <definedName name="solver_neg" localSheetId="0" hidden="1">1</definedName>
    <definedName name="solver_num" localSheetId="1" hidden="1">0</definedName>
    <definedName name="solver_num" localSheetId="0" hidden="1">0</definedName>
    <definedName name="solver_opt" localSheetId="1" hidden="1">'Пакет анализа'!#REF!</definedName>
    <definedName name="solver_opt" localSheetId="0" hidden="1">'Парный тест'!#REF!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I5" i="17" l="1"/>
  <c r="B39" i="17" l="1"/>
  <c r="B40" i="17"/>
  <c r="B41" i="17"/>
  <c r="B42" i="17"/>
  <c r="B43" i="17"/>
  <c r="B44" i="17"/>
  <c r="B45" i="17"/>
  <c r="B46" i="17"/>
  <c r="B47" i="17"/>
  <c r="B48" i="17"/>
  <c r="B49" i="17"/>
  <c r="B38" i="17"/>
  <c r="B11" i="17" l="1"/>
  <c r="A3" i="18"/>
  <c r="B6" i="17"/>
  <c r="C49" i="17" l="1"/>
  <c r="D49" i="17" s="1"/>
  <c r="C45" i="17"/>
  <c r="D45" i="17" s="1"/>
  <c r="C46" i="17"/>
  <c r="D46" i="17" s="1"/>
  <c r="C48" i="17"/>
  <c r="D48" i="17" s="1"/>
  <c r="C47" i="17"/>
  <c r="D47" i="17" s="1"/>
  <c r="C39" i="17"/>
  <c r="D39" i="17" s="1"/>
  <c r="C43" i="17"/>
  <c r="D43" i="17" s="1"/>
  <c r="C44" i="17"/>
  <c r="D44" i="17" s="1"/>
  <c r="C38" i="17"/>
  <c r="C40" i="17"/>
  <c r="D40" i="17" s="1"/>
  <c r="C41" i="17"/>
  <c r="D41" i="17" s="1"/>
  <c r="C42" i="17"/>
  <c r="D42" i="17" s="1"/>
  <c r="B23" i="18"/>
  <c r="B22" i="18"/>
  <c r="B21" i="18"/>
  <c r="D23" i="17" l="1"/>
  <c r="D22" i="17"/>
  <c r="C12" i="17"/>
  <c r="D38" i="17"/>
  <c r="C11" i="17"/>
  <c r="C10" i="17"/>
  <c r="F10" i="17" s="1"/>
  <c r="C17" i="17" l="1"/>
  <c r="C18" i="17"/>
  <c r="C15" i="17"/>
  <c r="C16" i="17"/>
  <c r="F11" i="17"/>
  <c r="F12" i="17"/>
  <c r="B15" i="17" s="1"/>
  <c r="B18" i="18"/>
  <c r="F52" i="17"/>
  <c r="F47" i="17"/>
  <c r="F39" i="17"/>
  <c r="F37" i="17"/>
  <c r="B22" i="17"/>
  <c r="B12" i="17" l="1"/>
  <c r="B21" i="17"/>
  <c r="B10" i="17"/>
  <c r="A15" i="17" l="1"/>
  <c r="G15" i="17" s="1"/>
  <c r="F15" i="17" l="1"/>
  <c r="D15" i="17"/>
  <c r="D21" i="17" s="1"/>
  <c r="F44" i="17"/>
  <c r="F45" i="17" s="1"/>
  <c r="F42" i="17"/>
  <c r="F54" i="17" l="1"/>
  <c r="F55" i="17" s="1"/>
  <c r="F40" i="17"/>
  <c r="A25" i="17" l="1"/>
  <c r="F49" i="17"/>
  <c r="F50" i="17" s="1"/>
  <c r="A27" i="17"/>
  <c r="A26" i="17" l="1"/>
  <c r="B29" i="17"/>
  <c r="B10" i="18" l="1"/>
  <c r="B12" i="18"/>
  <c r="B11" i="18"/>
  <c r="F30" i="18" l="1"/>
  <c r="F28" i="18"/>
  <c r="F29" i="18"/>
  <c r="C12" i="18"/>
  <c r="G17" i="18"/>
  <c r="G15" i="18"/>
  <c r="D34" i="18"/>
  <c r="C10" i="18"/>
  <c r="F10" i="18"/>
  <c r="D15" i="18" s="1"/>
  <c r="D37" i="18"/>
  <c r="D33" i="18"/>
  <c r="D31" i="18"/>
  <c r="D32" i="18"/>
  <c r="D29" i="18"/>
  <c r="D30" i="18"/>
  <c r="D35" i="18"/>
  <c r="D36" i="18"/>
  <c r="D28" i="18"/>
  <c r="C11" i="18"/>
  <c r="A15" i="18" s="1"/>
  <c r="F11" i="18" l="1"/>
  <c r="C15" i="18"/>
  <c r="F12" i="18"/>
  <c r="B15" i="18" s="1"/>
  <c r="E15" i="18" s="1"/>
  <c r="D21" i="18" l="1"/>
  <c r="F21" i="18" s="1"/>
  <c r="D23" i="18"/>
  <c r="F23" i="18" s="1"/>
  <c r="C21" i="18"/>
  <c r="E21" i="18" s="1"/>
  <c r="C22" i="18"/>
  <c r="E22" i="18" s="1"/>
  <c r="C23" i="18"/>
  <c r="E23" i="18" s="1"/>
  <c r="D22" i="18"/>
  <c r="F22" i="18" s="1"/>
</calcChain>
</file>

<file path=xl/sharedStrings.xml><?xml version="1.0" encoding="utf-8"?>
<sst xmlns="http://schemas.openxmlformats.org/spreadsheetml/2006/main" count="119" uniqueCount="73">
  <si>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</si>
  <si>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</si>
  <si>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</si>
  <si>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</si>
  <si>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</si>
  <si>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Стандартное отклонение</t>
  </si>
  <si>
    <t>Параметр</t>
  </si>
  <si>
    <t>Для графика</t>
  </si>
  <si>
    <t>№ испытания</t>
  </si>
  <si>
    <t>Двусторонний доверительный интервал</t>
  </si>
  <si>
    <t>Левая граница</t>
  </si>
  <si>
    <t>Правая граница</t>
  </si>
  <si>
    <t>x</t>
  </si>
  <si>
    <t>y</t>
  </si>
  <si>
    <r>
      <t xml:space="preserve">Уровень значимости </t>
    </r>
    <r>
      <rPr>
        <i/>
        <sz val="10"/>
        <rFont val="Calibri"/>
        <family val="2"/>
        <charset val="204"/>
        <scheme val="minor"/>
      </rPr>
      <t>a</t>
    </r>
  </si>
  <si>
    <r>
      <t>Н</t>
    </r>
    <r>
      <rPr>
        <vertAlign val="subscript"/>
        <sz val="10"/>
        <rFont val="Calibri"/>
        <family val="2"/>
        <charset val="204"/>
        <scheme val="minor"/>
      </rPr>
      <t>0</t>
    </r>
    <r>
      <rPr>
        <sz val="10"/>
        <rFont val="Calibri"/>
        <family val="2"/>
        <charset val="204"/>
        <scheme val="minor"/>
      </rPr>
      <t>:</t>
    </r>
  </si>
  <si>
    <r>
      <t>Н</t>
    </r>
    <r>
      <rPr>
        <vertAlign val="sub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>:</t>
    </r>
  </si>
  <si>
    <t>Среднее</t>
  </si>
  <si>
    <t>Вывод:</t>
  </si>
  <si>
    <t>P-значение</t>
  </si>
  <si>
    <t>Проверка через доверительный интервал</t>
  </si>
  <si>
    <r>
      <t>Отклонить Н</t>
    </r>
    <r>
      <rPr>
        <b/>
        <vertAlign val="subscript"/>
        <sz val="10"/>
        <rFont val="Calibri"/>
        <family val="2"/>
        <charset val="204"/>
        <scheme val="minor"/>
      </rPr>
      <t>0</t>
    </r>
    <r>
      <rPr>
        <b/>
        <sz val="10"/>
        <rFont val="Calibri"/>
        <family val="2"/>
        <charset val="204"/>
        <scheme val="minor"/>
      </rPr>
      <t>?</t>
    </r>
  </si>
  <si>
    <t>Гипотеза</t>
  </si>
  <si>
    <t>Выражение</t>
  </si>
  <si>
    <t>Результат Z-теста</t>
  </si>
  <si>
    <r>
      <t xml:space="preserve">Сравнение P-значения с Уровнем значимости </t>
    </r>
    <r>
      <rPr>
        <i/>
        <sz val="10"/>
        <rFont val="Calibri"/>
        <family val="2"/>
        <charset val="204"/>
        <scheme val="minor"/>
      </rPr>
      <t>а</t>
    </r>
  </si>
  <si>
    <t>Распределение1</t>
  </si>
  <si>
    <t>Распределение2</t>
  </si>
  <si>
    <t>мю1-мю2</t>
  </si>
  <si>
    <t>гипотетическая разница средних (предположение)</t>
  </si>
  <si>
    <t>Разница средних значений выборок</t>
  </si>
  <si>
    <t>Двусторонняя гипотеза</t>
  </si>
  <si>
    <t>Наблюдения</t>
  </si>
  <si>
    <t>Гипотетическая разность средних</t>
  </si>
  <si>
    <t>Дисперсия</t>
  </si>
  <si>
    <t>гипотетическая разница средних</t>
  </si>
  <si>
    <t>Использование надстройки Пакет анализа</t>
  </si>
  <si>
    <t>Двухсторонняя гипотеза</t>
  </si>
  <si>
    <t>Односторонняя гипотеза</t>
  </si>
  <si>
    <t>Альтернативные гипотезы</t>
  </si>
  <si>
    <t>Выборка1</t>
  </si>
  <si>
    <t>Выборка2</t>
  </si>
  <si>
    <r>
      <t xml:space="preserve">Сравнение P-значения с Уровнем значимости </t>
    </r>
    <r>
      <rPr>
        <b/>
        <i/>
        <sz val="10"/>
        <rFont val="Calibri"/>
        <family val="2"/>
        <charset val="204"/>
        <scheme val="minor"/>
      </rPr>
      <t>а</t>
    </r>
  </si>
  <si>
    <t>Вывод</t>
  </si>
  <si>
    <t>Выборки делаются из нормального распределения</t>
  </si>
  <si>
    <t>Вид гипотезы</t>
  </si>
  <si>
    <t>используется только для генерации значений выборки, в задаче считается неизвестным</t>
  </si>
  <si>
    <t>Размер выборки n</t>
  </si>
  <si>
    <r>
      <t>Значение t-статистики: t</t>
    </r>
    <r>
      <rPr>
        <b/>
        <vertAlign val="subscript"/>
        <sz val="10"/>
        <rFont val="Calibri"/>
        <family val="2"/>
        <charset val="204"/>
        <scheme val="minor"/>
      </rPr>
      <t>0</t>
    </r>
  </si>
  <si>
    <t>Результат t-теста</t>
  </si>
  <si>
    <t>df</t>
  </si>
  <si>
    <t>t-статистика</t>
  </si>
  <si>
    <t>P(T&lt;=t) одностороннее</t>
  </si>
  <si>
    <t>t критическое одностороннее</t>
  </si>
  <si>
    <t>P(T&lt;=t) двухстороннее</t>
  </si>
  <si>
    <t>t критическое двухстороннее</t>
  </si>
  <si>
    <r>
      <t>Дисперсия выборки s</t>
    </r>
    <r>
      <rPr>
        <vertAlign val="superscript"/>
        <sz val="10"/>
        <rFont val="Calibri"/>
        <family val="2"/>
        <charset val="204"/>
        <scheme val="minor"/>
      </rPr>
      <t>2</t>
    </r>
  </si>
  <si>
    <t>Среднее выборки Хср</t>
  </si>
  <si>
    <t>функция работает только для нулевой гипотезы мю1=мю2 (мю1-мю2=0)</t>
  </si>
  <si>
    <t>Нулевая гипотеза</t>
  </si>
  <si>
    <t>Функция СТЬЮДЕНТ.ТЕСТ()</t>
  </si>
  <si>
    <t>Выборки из нормального распределения</t>
  </si>
  <si>
    <t>размер выборок д.б. одинаков</t>
  </si>
  <si>
    <t>Разница</t>
  </si>
  <si>
    <t>Количество пар</t>
  </si>
  <si>
    <r>
      <t>Среднее разностей, D</t>
    </r>
    <r>
      <rPr>
        <vertAlign val="subscript"/>
        <sz val="10"/>
        <rFont val="Calibri"/>
        <family val="2"/>
        <charset val="204"/>
        <scheme val="minor"/>
      </rPr>
      <t>ср</t>
    </r>
  </si>
  <si>
    <r>
      <t>Дисперсия разностей, S</t>
    </r>
    <r>
      <rPr>
        <vertAlign val="superscript"/>
        <sz val="10"/>
        <rFont val="Calibri"/>
        <family val="2"/>
        <charset val="204"/>
        <scheme val="minor"/>
      </rPr>
      <t>2</t>
    </r>
    <r>
      <rPr>
        <vertAlign val="subscript"/>
        <sz val="10"/>
        <rFont val="Calibri"/>
        <family val="2"/>
        <charset val="204"/>
        <scheme val="minor"/>
      </rPr>
      <t>D</t>
    </r>
  </si>
  <si>
    <r>
      <t>Стандартная ошибка, S</t>
    </r>
    <r>
      <rPr>
        <vertAlign val="subscript"/>
        <sz val="10"/>
        <rFont val="Calibri"/>
        <family val="2"/>
        <charset val="204"/>
        <scheme val="minor"/>
      </rPr>
      <t>D</t>
    </r>
    <r>
      <rPr>
        <sz val="10"/>
        <rFont val="Calibri"/>
        <family val="2"/>
        <charset val="204"/>
        <scheme val="minor"/>
      </rPr>
      <t>/</t>
    </r>
    <r>
      <rPr>
        <sz val="10"/>
        <rFont val="Symbol"/>
        <family val="1"/>
        <charset val="2"/>
      </rPr>
      <t>Ö</t>
    </r>
    <r>
      <rPr>
        <sz val="10"/>
        <rFont val="Calibri"/>
        <family val="2"/>
        <charset val="204"/>
      </rPr>
      <t>n</t>
    </r>
  </si>
  <si>
    <r>
      <t xml:space="preserve">Верхний </t>
    </r>
    <r>
      <rPr>
        <i/>
        <sz val="8"/>
        <rFont val="Calibri"/>
        <family val="2"/>
        <charset val="204"/>
        <scheme val="minor"/>
      </rPr>
      <t>a/2-</t>
    </r>
    <r>
      <rPr>
        <sz val="8"/>
        <rFont val="Calibri"/>
        <family val="2"/>
        <charset val="204"/>
        <scheme val="minor"/>
      </rPr>
      <t>квантиль t-распределения с n-1 степенями свободы</t>
    </r>
  </si>
  <si>
    <t>Парный двухвыборочный t-тест для средних</t>
  </si>
  <si>
    <r>
      <t xml:space="preserve">Верхний </t>
    </r>
    <r>
      <rPr>
        <i/>
        <sz val="8"/>
        <rFont val="Calibri"/>
        <family val="2"/>
        <charset val="204"/>
        <scheme val="minor"/>
      </rPr>
      <t>a-</t>
    </r>
    <r>
      <rPr>
        <sz val="8"/>
        <rFont val="Calibri"/>
        <family val="2"/>
        <charset val="204"/>
        <scheme val="minor"/>
      </rPr>
      <t>квантиль t-распределения с n-1 степенями свободы</t>
    </r>
  </si>
  <si>
    <t>Корреляция Пирсона</t>
  </si>
  <si>
    <t>Новые значения выборки генерируются при нажатии клавиши F9 или изменении данных на листе (см. ячейку В38)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</si>
</sst>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0.0000"/>
    <numFmt numFmtId="166" formatCode="0.000"/>
    <numFmt numFmtId="167" formatCode="0.0%"/>
    <numFmt numFmtId="168" formatCode="0.00000000"/>
    <numFmt numFmtId="169" formatCode="0.000000000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vertAlign val="subscript"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vertAlign val="subscript"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Symbol"/>
      <family val="1"/>
      <charset val="2"/>
    </font>
    <font>
      <sz val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57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8" fillId="0" borderId="0" xfId="7"/>
    <xf numFmtId="0" fontId="12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3" fillId="0" borderId="0" xfId="1" applyFont="1"/>
    <xf numFmtId="0" fontId="11" fillId="0" borderId="0" xfId="1" applyFont="1"/>
    <xf numFmtId="0" fontId="10" fillId="0" borderId="1" xfId="1" applyFont="1" applyBorder="1"/>
    <xf numFmtId="0" fontId="13" fillId="0" borderId="1" xfId="1" applyFont="1" applyBorder="1"/>
    <xf numFmtId="0" fontId="13" fillId="5" borderId="1" xfId="1" applyFont="1" applyFill="1" applyBorder="1"/>
    <xf numFmtId="0" fontId="13" fillId="0" borderId="1" xfId="1" applyFont="1" applyBorder="1" applyAlignment="1">
      <alignment wrapText="1"/>
    </xf>
    <xf numFmtId="165" fontId="13" fillId="0" borderId="0" xfId="1" applyNumberFormat="1" applyFont="1"/>
    <xf numFmtId="165" fontId="13" fillId="0" borderId="1" xfId="1" applyNumberFormat="1" applyFont="1" applyBorder="1"/>
    <xf numFmtId="0" fontId="13" fillId="0" borderId="0" xfId="1" applyFont="1" applyBorder="1"/>
    <xf numFmtId="1" fontId="13" fillId="0" borderId="0" xfId="1" applyNumberFormat="1" applyFont="1"/>
    <xf numFmtId="0" fontId="10" fillId="0" borderId="0" xfId="1" applyFont="1" applyBorder="1"/>
    <xf numFmtId="0" fontId="10" fillId="6" borderId="0" xfId="1" applyFont="1" applyFill="1"/>
    <xf numFmtId="0" fontId="15" fillId="6" borderId="0" xfId="0" applyFont="1" applyFill="1" applyAlignment="1">
      <alignment vertical="center"/>
    </xf>
    <xf numFmtId="166" fontId="13" fillId="0" borderId="1" xfId="1" applyNumberFormat="1" applyFont="1" applyBorder="1"/>
    <xf numFmtId="0" fontId="16" fillId="6" borderId="0" xfId="0" applyFont="1" applyFill="1" applyAlignment="1">
      <alignment vertical="center"/>
    </xf>
    <xf numFmtId="166" fontId="13" fillId="7" borderId="1" xfId="1" applyNumberFormat="1" applyFont="1" applyFill="1" applyBorder="1"/>
    <xf numFmtId="0" fontId="13" fillId="0" borderId="1" xfId="1" applyFont="1" applyBorder="1" applyAlignment="1">
      <alignment vertical="top" wrapText="1"/>
    </xf>
    <xf numFmtId="0" fontId="11" fillId="6" borderId="0" xfId="1" applyFont="1" applyFill="1"/>
    <xf numFmtId="0" fontId="14" fillId="0" borderId="0" xfId="1" applyFont="1"/>
    <xf numFmtId="166" fontId="13" fillId="0" borderId="1" xfId="1" applyNumberFormat="1" applyFont="1" applyBorder="1" applyAlignment="1">
      <alignment vertical="top"/>
    </xf>
    <xf numFmtId="0" fontId="10" fillId="0" borderId="0" xfId="1" applyFont="1" applyAlignment="1">
      <alignment horizontal="right"/>
    </xf>
    <xf numFmtId="0" fontId="18" fillId="8" borderId="1" xfId="1" applyFont="1" applyFill="1" applyBorder="1"/>
    <xf numFmtId="167" fontId="13" fillId="5" borderId="1" xfId="1" applyNumberFormat="1" applyFont="1" applyFill="1" applyBorder="1"/>
    <xf numFmtId="0" fontId="13" fillId="0" borderId="1" xfId="1" applyFont="1" applyBorder="1" applyAlignment="1">
      <alignment horizontal="right"/>
    </xf>
    <xf numFmtId="9" fontId="13" fillId="0" borderId="0" xfId="1" applyNumberFormat="1" applyFont="1"/>
    <xf numFmtId="0" fontId="10" fillId="0" borderId="0" xfId="1" applyFont="1"/>
    <xf numFmtId="0" fontId="20" fillId="0" borderId="0" xfId="1" applyFont="1"/>
    <xf numFmtId="0" fontId="21" fillId="0" borderId="0" xfId="1" applyFont="1"/>
    <xf numFmtId="0" fontId="0" fillId="0" borderId="0" xfId="0" applyFill="1" applyBorder="1" applyAlignment="1"/>
    <xf numFmtId="0" fontId="0" fillId="0" borderId="2" xfId="0" applyFill="1" applyBorder="1" applyAlignment="1"/>
    <xf numFmtId="0" fontId="22" fillId="0" borderId="3" xfId="0" applyFont="1" applyFill="1" applyBorder="1" applyAlignment="1">
      <alignment horizontal="center"/>
    </xf>
    <xf numFmtId="0" fontId="13" fillId="0" borderId="0" xfId="1" applyFont="1" applyBorder="1" applyAlignment="1">
      <alignment horizontal="right"/>
    </xf>
    <xf numFmtId="0" fontId="10" fillId="0" borderId="1" xfId="1" applyFont="1" applyBorder="1" applyAlignment="1">
      <alignment vertical="top" wrapText="1"/>
    </xf>
    <xf numFmtId="0" fontId="10" fillId="6" borderId="1" xfId="1" applyFont="1" applyFill="1" applyBorder="1" applyAlignment="1">
      <alignment vertical="top" wrapText="1"/>
    </xf>
    <xf numFmtId="166" fontId="13" fillId="6" borderId="1" xfId="1" applyNumberFormat="1" applyFont="1" applyFill="1" applyBorder="1"/>
    <xf numFmtId="0" fontId="13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vertical="top"/>
    </xf>
    <xf numFmtId="0" fontId="13" fillId="0" borderId="1" xfId="1" applyFont="1" applyBorder="1" applyAlignment="1">
      <alignment vertical="top"/>
    </xf>
    <xf numFmtId="0" fontId="14" fillId="0" borderId="1" xfId="1" applyFont="1" applyBorder="1"/>
    <xf numFmtId="0" fontId="25" fillId="0" borderId="1" xfId="1" applyFont="1" applyBorder="1" applyAlignment="1">
      <alignment wrapText="1"/>
    </xf>
    <xf numFmtId="168" fontId="13" fillId="6" borderId="1" xfId="1" applyNumberFormat="1" applyFont="1" applyFill="1" applyBorder="1"/>
    <xf numFmtId="169" fontId="13" fillId="6" borderId="1" xfId="1" applyNumberFormat="1" applyFont="1" applyFill="1" applyBorder="1"/>
    <xf numFmtId="169" fontId="13" fillId="8" borderId="1" xfId="1" applyNumberFormat="1" applyFont="1" applyFill="1" applyBorder="1"/>
    <xf numFmtId="0" fontId="10" fillId="0" borderId="1" xfId="1" applyFont="1" applyBorder="1" applyAlignment="1">
      <alignment wrapText="1"/>
    </xf>
    <xf numFmtId="169" fontId="13" fillId="0" borderId="1" xfId="1" applyNumberFormat="1" applyFont="1" applyBorder="1"/>
    <xf numFmtId="0" fontId="26" fillId="0" borderId="0" xfId="1" applyFont="1" applyAlignment="1">
      <alignment wrapText="1"/>
    </xf>
    <xf numFmtId="169" fontId="13" fillId="0" borderId="0" xfId="1" applyNumberFormat="1" applyFont="1"/>
    <xf numFmtId="0" fontId="0" fillId="0" borderId="1" xfId="0" applyFill="1" applyBorder="1" applyAlignment="1"/>
    <xf numFmtId="0" fontId="27" fillId="0" borderId="1" xfId="0" applyFont="1" applyFill="1" applyBorder="1" applyAlignment="1"/>
    <xf numFmtId="0" fontId="5" fillId="3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4">
    <dxf>
      <font>
        <b val="0"/>
        <i val="0"/>
        <color theme="1"/>
      </font>
      <fill>
        <patternFill>
          <bgColor theme="6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b val="0"/>
        <i val="0"/>
        <color theme="1"/>
      </font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'Парный тест'!$I$5</c:f>
          <c:strCache>
            <c:ptCount val="1"/>
            <c:pt idx="0">
              <c:v>Парный двухвыборочный t-тест для средних. Доверительный интервал. Уровень значимости 5,0%</c:v>
            </c:pt>
          </c:strCache>
        </c:strRef>
      </c:tx>
      <c:layout/>
      <c:overlay val="0"/>
      <c:txPr>
        <a:bodyPr/>
        <a:lstStyle/>
        <a:p>
          <a:pPr>
            <a:defRPr sz="12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2796807041848668E-2"/>
          <c:y val="0.34260168971415889"/>
          <c:w val="0.89503838052559404"/>
          <c:h val="0.45562972538880397"/>
        </c:manualLayout>
      </c:layout>
      <c:scatterChart>
        <c:scatterStyle val="lineMarker"/>
        <c:varyColors val="0"/>
        <c:ser>
          <c:idx val="2"/>
          <c:order val="0"/>
          <c:tx>
            <c:strRef>
              <c:f>'Парный тест'!$F$47</c:f>
              <c:strCache>
                <c:ptCount val="1"/>
                <c:pt idx="0">
                  <c:v>Левая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'Парный тест'!$F$49:$F$50</c:f>
              <c:numCache>
                <c:formatCode>0.000</c:formatCode>
                <c:ptCount val="2"/>
                <c:pt idx="0">
                  <c:v>-13.471627947639227</c:v>
                </c:pt>
                <c:pt idx="1">
                  <c:v>-13.471627947639227</c:v>
                </c:pt>
              </c:numCache>
            </c:numRef>
          </c:xVal>
          <c:yVal>
            <c:numRef>
              <c:f>'Парный тест'!$G$49:$G$50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'Парный тест'!$F$37</c:f>
              <c:strCache>
                <c:ptCount val="1"/>
                <c:pt idx="0">
                  <c:v>мю1-мю2=0,000</c:v>
                </c:pt>
              </c:strCache>
            </c:strRef>
          </c:tx>
          <c:spPr>
            <a:ln w="381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900" b="1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'Парный тест'!$F$39:$F$40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'Парный тест'!$G$39:$G$40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'Парный тест'!$F$52</c:f>
              <c:strCache>
                <c:ptCount val="1"/>
                <c:pt idx="0">
                  <c:v>Правая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'Парный тест'!$F$54:$F$55</c:f>
              <c:numCache>
                <c:formatCode>0.000</c:formatCode>
                <c:ptCount val="2"/>
                <c:pt idx="0">
                  <c:v>5.5658911509800859</c:v>
                </c:pt>
                <c:pt idx="1">
                  <c:v>5.5658911509800859</c:v>
                </c:pt>
              </c:numCache>
            </c:numRef>
          </c:xVal>
          <c:yVal>
            <c:numRef>
              <c:f>'Парный тест'!$G$54:$G$55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'Парный тест'!$F$42</c:f>
              <c:strCache>
                <c:ptCount val="1"/>
                <c:pt idx="0">
                  <c:v>Хср1-Хср2=-3,953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1.1640349265138985E-2"/>
                  <c:y val="5.609900002169150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'Парный тест'!$F$44:$F$45</c:f>
              <c:numCache>
                <c:formatCode>0.000</c:formatCode>
                <c:ptCount val="2"/>
                <c:pt idx="0">
                  <c:v>-3.9528683983295707</c:v>
                </c:pt>
                <c:pt idx="1">
                  <c:v>-3.9528683983295707</c:v>
                </c:pt>
              </c:numCache>
            </c:numRef>
          </c:xVal>
          <c:yVal>
            <c:numRef>
              <c:f>'Парный тест'!$G$44:$G$45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05792"/>
        <c:axId val="133924352"/>
      </c:scatterChart>
      <c:valAx>
        <c:axId val="133905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5.1381369070338124E-3"/>
              <c:y val="2.2305372985402059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33924352"/>
        <c:crosses val="autoZero"/>
        <c:crossBetween val="midCat"/>
      </c:valAx>
      <c:valAx>
        <c:axId val="133924352"/>
        <c:scaling>
          <c:orientation val="minMax"/>
          <c:max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33905792"/>
        <c:crosses val="autoZero"/>
        <c:crossBetween val="midCat"/>
        <c:majorUnit val="0.2"/>
      </c:valAx>
    </c:plotArea>
    <c:legend>
      <c:legendPos val="b"/>
      <c:layout>
        <c:manualLayout>
          <c:xMode val="edge"/>
          <c:yMode val="edge"/>
          <c:x val="2.5547780858656673E-2"/>
          <c:y val="0.86633348517385744"/>
          <c:w val="0.96055926425504023"/>
          <c:h val="0.117537580529706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161924</xdr:rowOff>
    </xdr:from>
    <xdr:to>
      <xdr:col>16</xdr:col>
      <xdr:colOff>0</xdr:colOff>
      <xdr:row>19</xdr:row>
      <xdr:rowOff>161924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0</xdr:rowOff>
    </xdr:from>
    <xdr:to>
      <xdr:col>12</xdr:col>
      <xdr:colOff>0</xdr:colOff>
      <xdr:row>8</xdr:row>
      <xdr:rowOff>104775</xdr:rowOff>
    </xdr:to>
    <xdr:sp macro="" textlink="$B$29">
      <xdr:nvSpPr>
        <xdr:cNvPr id="2" name="TextBox 1"/>
        <xdr:cNvSpPr txBox="1"/>
      </xdr:nvSpPr>
      <xdr:spPr>
        <a:xfrm>
          <a:off x="6677025" y="1619250"/>
          <a:ext cx="24098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63740BA-A672-4730-8EBE-34DDFEF1B26D}" type="TxLink">
            <a:rPr lang="ru-RU" sz="1100" b="1" i="1"/>
            <a:pPr/>
            <a:t>Нет оснований для отклонения Н0</a:t>
          </a:fld>
          <a:endParaRPr lang="ru-RU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arnyy-dvuhvyborochnyy-t-test-dlya-srednih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parnyy-dvuhvyborochnyy-t-test-dlya-srednih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activeCell="A2" sqref="A2"/>
    </sheetView>
  </sheetViews>
  <sheetFormatPr defaultRowHeight="12.75" x14ac:dyDescent="0.2"/>
  <cols>
    <col min="1" max="1" width="16.85546875" style="7" customWidth="1"/>
    <col min="2" max="2" width="17.140625" style="7" customWidth="1"/>
    <col min="3" max="3" width="14.85546875" style="7" customWidth="1"/>
    <col min="4" max="4" width="12.5703125" style="7" customWidth="1"/>
    <col min="5" max="5" width="12.85546875" style="7" customWidth="1"/>
    <col min="6" max="6" width="12" style="7" customWidth="1"/>
    <col min="7" max="7" width="10" style="7" bestFit="1" customWidth="1"/>
    <col min="8" max="8" width="3.85546875" style="7" customWidth="1"/>
    <col min="9" max="9" width="12.140625" style="7" bestFit="1" customWidth="1"/>
    <col min="10" max="10" width="10.7109375" style="7" customWidth="1"/>
    <col min="11" max="11" width="3.7109375" style="7" customWidth="1"/>
    <col min="12" max="12" width="9.5703125" style="7" bestFit="1" customWidth="1"/>
    <col min="13" max="13" width="10.5703125" style="7" bestFit="1" customWidth="1"/>
    <col min="14" max="14" width="11.7109375" style="7" bestFit="1" customWidth="1"/>
    <col min="15" max="15" width="11.5703125" style="7" bestFit="1" customWidth="1"/>
    <col min="16" max="23" width="10.5703125" style="7" bestFit="1" customWidth="1"/>
    <col min="24" max="265" width="9.140625" style="7"/>
    <col min="266" max="266" width="10" style="7" customWidth="1"/>
    <col min="267" max="346" width="9.140625" style="7"/>
    <col min="347" max="347" width="8.5703125" style="7" customWidth="1"/>
    <col min="348" max="16384" width="9.140625" style="7"/>
  </cols>
  <sheetData>
    <row r="1" spans="1:16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2">
      <c r="A3" s="1" t="s">
        <v>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">
      <c r="A4" s="21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x14ac:dyDescent="0.2">
      <c r="I5" s="7" t="str">
        <f>"Парный двухвыборочный t-тест для средних. Доверительный интервал. Уровень значимости "&amp;TEXT(B7,"0,0%")</f>
        <v>Парный двухвыборочный t-тест для средних. Доверительный интервал. Уровень значимости 5,0%</v>
      </c>
    </row>
    <row r="6" spans="1:16" x14ac:dyDescent="0.2">
      <c r="A6" s="10" t="s">
        <v>28</v>
      </c>
      <c r="B6" s="10">
        <f>B34-C34</f>
        <v>0</v>
      </c>
      <c r="C6" s="25" t="s">
        <v>29</v>
      </c>
    </row>
    <row r="7" spans="1:16" ht="25.5" x14ac:dyDescent="0.2">
      <c r="A7" s="12" t="s">
        <v>14</v>
      </c>
      <c r="B7" s="29">
        <v>0.05</v>
      </c>
      <c r="L7" s="16"/>
      <c r="M7" s="16"/>
      <c r="N7" s="16"/>
    </row>
    <row r="8" spans="1:16" x14ac:dyDescent="0.2">
      <c r="L8" s="16"/>
      <c r="M8" s="16"/>
      <c r="N8" s="16"/>
    </row>
    <row r="9" spans="1:16" x14ac:dyDescent="0.2">
      <c r="B9" s="9" t="s">
        <v>40</v>
      </c>
      <c r="C9" s="9" t="s">
        <v>41</v>
      </c>
      <c r="F9" s="9" t="s">
        <v>63</v>
      </c>
      <c r="L9" s="16"/>
      <c r="M9" s="16"/>
      <c r="N9" s="16"/>
    </row>
    <row r="10" spans="1:16" ht="25.5" x14ac:dyDescent="0.2">
      <c r="A10" s="12" t="s">
        <v>47</v>
      </c>
      <c r="B10" s="10">
        <f ca="1">COUNT(B38:B49)</f>
        <v>12</v>
      </c>
      <c r="C10" s="10">
        <f ca="1">COUNT(C38:C49)</f>
        <v>12</v>
      </c>
      <c r="D10" s="52" t="s">
        <v>62</v>
      </c>
      <c r="E10" s="12" t="s">
        <v>64</v>
      </c>
      <c r="F10" s="10">
        <f ca="1">C10</f>
        <v>12</v>
      </c>
      <c r="L10" s="16"/>
      <c r="M10" s="16"/>
      <c r="N10" s="16"/>
    </row>
    <row r="11" spans="1:16" ht="27" x14ac:dyDescent="0.25">
      <c r="A11" s="12" t="s">
        <v>57</v>
      </c>
      <c r="B11" s="20">
        <f ca="1">AVERAGE(B38:B49)</f>
        <v>97.740048919201726</v>
      </c>
      <c r="C11" s="20">
        <f t="shared" ref="C11" ca="1" si="0">AVERAGE(C38:C49)</f>
        <v>101.6929173175313</v>
      </c>
      <c r="E11" s="12" t="s">
        <v>65</v>
      </c>
      <c r="F11" s="20">
        <f ca="1">AVERAGE(D38:D49)</f>
        <v>-3.9528683983295707</v>
      </c>
      <c r="L11" s="16"/>
      <c r="M11" s="16"/>
      <c r="N11" s="16"/>
    </row>
    <row r="12" spans="1:16" ht="28.5" x14ac:dyDescent="0.25">
      <c r="A12" s="12" t="s">
        <v>56</v>
      </c>
      <c r="B12" s="20">
        <f ca="1">_xlfn.VAR.S(B38:B49)</f>
        <v>137.03221686110456</v>
      </c>
      <c r="C12" s="20">
        <f t="shared" ref="C12" ca="1" si="1">_xlfn.VAR.S(C38:C49)</f>
        <v>62.234016402491285</v>
      </c>
      <c r="E12" s="12" t="s">
        <v>66</v>
      </c>
      <c r="F12" s="20">
        <f ca="1">_xlfn.VAR.S(D38:D49)</f>
        <v>224.44386046876087</v>
      </c>
    </row>
    <row r="13" spans="1:16" x14ac:dyDescent="0.2">
      <c r="F13" s="32" t="s">
        <v>9</v>
      </c>
    </row>
    <row r="14" spans="1:16" ht="56.25" x14ac:dyDescent="0.2">
      <c r="A14" s="42" t="s">
        <v>30</v>
      </c>
      <c r="B14" s="23" t="s">
        <v>67</v>
      </c>
      <c r="C14" s="46" t="s">
        <v>68</v>
      </c>
      <c r="D14" s="40" t="s">
        <v>48</v>
      </c>
      <c r="F14" s="23" t="s">
        <v>10</v>
      </c>
      <c r="G14" s="23" t="s">
        <v>11</v>
      </c>
    </row>
    <row r="15" spans="1:16" x14ac:dyDescent="0.2">
      <c r="A15" s="20">
        <f ca="1">B11-C11</f>
        <v>-3.9528683983295707</v>
      </c>
      <c r="B15" s="20">
        <f ca="1">SQRT(F12/F10)</f>
        <v>4.3247722528548724</v>
      </c>
      <c r="C15" s="26">
        <f ca="1">_xlfn.T.INV(1-B7/2,F10-1)</f>
        <v>2.2009851600916384</v>
      </c>
      <c r="D15" s="47">
        <f ca="1">(A15-B6)/B15</f>
        <v>-0.91400614118355017</v>
      </c>
      <c r="F15" s="22">
        <f ca="1">$A$15-$C$15*$B$15</f>
        <v>-13.471627947639227</v>
      </c>
      <c r="G15" s="22">
        <f ca="1">$A$15+$C$15*$B$15</f>
        <v>5.5658911509800859</v>
      </c>
    </row>
    <row r="16" spans="1:16" x14ac:dyDescent="0.2">
      <c r="C16" s="20">
        <f ca="1">-_xlfn.T.INV(B7/2,F10-1)</f>
        <v>2.2009851600916384</v>
      </c>
    </row>
    <row r="17" spans="1:12" x14ac:dyDescent="0.2">
      <c r="C17" s="20">
        <f ca="1">TINV(B7,F10-1)</f>
        <v>2.2009851600916384</v>
      </c>
    </row>
    <row r="18" spans="1:12" x14ac:dyDescent="0.2">
      <c r="C18" s="20">
        <f ca="1">_xlfn.T.INV.2T(B7,F10-1)</f>
        <v>2.2009851600916384</v>
      </c>
    </row>
    <row r="20" spans="1:12" x14ac:dyDescent="0.2">
      <c r="A20" s="9" t="s">
        <v>22</v>
      </c>
      <c r="B20" s="9" t="s">
        <v>23</v>
      </c>
      <c r="D20" s="40" t="s">
        <v>19</v>
      </c>
    </row>
    <row r="21" spans="1:12" ht="14.25" x14ac:dyDescent="0.25">
      <c r="A21" s="30" t="s">
        <v>15</v>
      </c>
      <c r="B21" s="10" t="str">
        <f>"мю1-мю2="&amp;B6</f>
        <v>мю1-мю2=0</v>
      </c>
      <c r="D21" s="48">
        <f ca="1">2*(1-_xlfn.T.DIST(ABS(D15),F10-1,TRUE))</f>
        <v>0.38031193759087545</v>
      </c>
      <c r="I21" s="33" t="s">
        <v>72</v>
      </c>
    </row>
    <row r="22" spans="1:12" ht="14.25" x14ac:dyDescent="0.25">
      <c r="A22" s="30" t="s">
        <v>16</v>
      </c>
      <c r="B22" s="10" t="str">
        <f>"мю1-мю2&lt;&gt;"&amp;B6</f>
        <v>мю1-мю2&lt;&gt;0</v>
      </c>
      <c r="D22" s="49">
        <f ca="1">_xlfn.T.TEST(B38:B49,C38:C49,2,1)</f>
        <v>0.38031193759087545</v>
      </c>
      <c r="E22" s="7" t="s">
        <v>58</v>
      </c>
    </row>
    <row r="23" spans="1:12" x14ac:dyDescent="0.2">
      <c r="D23" s="49">
        <f ca="1">TTEST(B38:B49,C38:C49,2,1)</f>
        <v>0.38031193759087545</v>
      </c>
      <c r="E23" s="7" t="s">
        <v>58</v>
      </c>
    </row>
    <row r="24" spans="1:12" ht="14.25" x14ac:dyDescent="0.25">
      <c r="A24" s="17" t="s">
        <v>21</v>
      </c>
    </row>
    <row r="25" spans="1:12" x14ac:dyDescent="0.2">
      <c r="A25" s="28" t="b">
        <f ca="1">IF(OR(B6&lt;F15,B6&gt;G15),TRUE,FALSE)</f>
        <v>0</v>
      </c>
      <c r="B25" s="7" t="s">
        <v>20</v>
      </c>
    </row>
    <row r="26" spans="1:12" x14ac:dyDescent="0.2">
      <c r="A26" s="28" t="b">
        <f ca="1">ABS(D15)&gt;C15</f>
        <v>0</v>
      </c>
      <c r="B26" s="7" t="s">
        <v>49</v>
      </c>
    </row>
    <row r="27" spans="1:12" x14ac:dyDescent="0.2">
      <c r="A27" s="28" t="b">
        <f ca="1">B7&gt;D21</f>
        <v>0</v>
      </c>
      <c r="B27" s="7" t="s">
        <v>25</v>
      </c>
    </row>
    <row r="29" spans="1:12" x14ac:dyDescent="0.2">
      <c r="A29" s="27" t="s">
        <v>18</v>
      </c>
      <c r="B29" s="25" t="str">
        <f ca="1">IF(NOT(A25),"Нет оснований для отклонения Н0","Н0 отклоняется")</f>
        <v>Нет оснований для отклонения Н0</v>
      </c>
    </row>
    <row r="30" spans="1:12" x14ac:dyDescent="0.2">
      <c r="B30" s="15"/>
      <c r="K30" s="13"/>
      <c r="L30" s="13"/>
    </row>
    <row r="31" spans="1:12" ht="15.75" x14ac:dyDescent="0.25">
      <c r="A31" s="18" t="s">
        <v>44</v>
      </c>
      <c r="B31" s="24"/>
      <c r="C31" s="24"/>
    </row>
    <row r="33" spans="1:8" x14ac:dyDescent="0.2">
      <c r="A33" s="9" t="s">
        <v>6</v>
      </c>
      <c r="B33" s="9" t="s">
        <v>26</v>
      </c>
      <c r="C33" s="9" t="s">
        <v>27</v>
      </c>
    </row>
    <row r="34" spans="1:8" x14ac:dyDescent="0.2">
      <c r="A34" s="10" t="s">
        <v>17</v>
      </c>
      <c r="B34" s="11">
        <v>100</v>
      </c>
      <c r="C34" s="11">
        <v>100</v>
      </c>
      <c r="D34" s="34" t="s">
        <v>46</v>
      </c>
    </row>
    <row r="35" spans="1:8" ht="25.5" x14ac:dyDescent="0.2">
      <c r="A35" s="12" t="s">
        <v>5</v>
      </c>
      <c r="B35" s="11">
        <v>10</v>
      </c>
      <c r="C35" s="11">
        <v>10</v>
      </c>
      <c r="D35" s="34" t="s">
        <v>46</v>
      </c>
    </row>
    <row r="36" spans="1:8" x14ac:dyDescent="0.2">
      <c r="F36" s="18" t="s">
        <v>7</v>
      </c>
      <c r="G36" s="18"/>
      <c r="H36" s="18"/>
    </row>
    <row r="37" spans="1:8" x14ac:dyDescent="0.2">
      <c r="A37" s="50" t="s">
        <v>8</v>
      </c>
      <c r="B37" s="50" t="s">
        <v>40</v>
      </c>
      <c r="C37" s="50" t="s">
        <v>41</v>
      </c>
      <c r="D37" s="9" t="s">
        <v>63</v>
      </c>
      <c r="F37" s="7" t="str">
        <f>"мю1-мю2="&amp;TEXT(B34-C34,"0,000")</f>
        <v>мю1-мю2=0,000</v>
      </c>
    </row>
    <row r="38" spans="1:8" x14ac:dyDescent="0.2">
      <c r="A38" s="10">
        <v>1</v>
      </c>
      <c r="B38" s="14">
        <f ca="1">_xlfn.NORM.INV(RAND(),B$34,B$35)</f>
        <v>90.695686366689259</v>
      </c>
      <c r="C38" s="14">
        <f ca="1">_xlfn.NORM.INV(RAND(),C$34,C$35)</f>
        <v>95.572217354445939</v>
      </c>
      <c r="D38" s="14">
        <f ca="1">B38-C38</f>
        <v>-4.8765309877566807</v>
      </c>
      <c r="F38" s="10" t="s">
        <v>12</v>
      </c>
      <c r="G38" s="10" t="s">
        <v>13</v>
      </c>
    </row>
    <row r="39" spans="1:8" x14ac:dyDescent="0.2">
      <c r="A39" s="10">
        <v>2</v>
      </c>
      <c r="B39" s="14">
        <f t="shared" ref="B39:C49" ca="1" si="2">_xlfn.NORM.INV(RAND(),B$34,B$35)</f>
        <v>100.02590732991537</v>
      </c>
      <c r="C39" s="14">
        <f t="shared" ca="1" si="2"/>
        <v>93.248898207063377</v>
      </c>
      <c r="D39" s="14">
        <f t="shared" ref="D39:D49" ca="1" si="3">B39-C39</f>
        <v>6.7770091228519931</v>
      </c>
      <c r="F39" s="10">
        <f>B34-C34</f>
        <v>0</v>
      </c>
      <c r="G39" s="10">
        <v>0</v>
      </c>
    </row>
    <row r="40" spans="1:8" x14ac:dyDescent="0.2">
      <c r="A40" s="10">
        <v>3</v>
      </c>
      <c r="B40" s="14">
        <f t="shared" ca="1" si="2"/>
        <v>80.866480742677737</v>
      </c>
      <c r="C40" s="14">
        <f t="shared" ca="1" si="2"/>
        <v>112.26523900697543</v>
      </c>
      <c r="D40" s="14">
        <f t="shared" ca="1" si="3"/>
        <v>-31.398758264297697</v>
      </c>
      <c r="F40" s="10">
        <f>F39</f>
        <v>0</v>
      </c>
      <c r="G40" s="10">
        <v>1</v>
      </c>
    </row>
    <row r="41" spans="1:8" x14ac:dyDescent="0.2">
      <c r="A41" s="10">
        <v>4</v>
      </c>
      <c r="B41" s="14">
        <f t="shared" ca="1" si="2"/>
        <v>93.373785253440488</v>
      </c>
      <c r="C41" s="14">
        <f t="shared" ca="1" si="2"/>
        <v>95.494728807592622</v>
      </c>
      <c r="D41" s="14">
        <f t="shared" ca="1" si="3"/>
        <v>-2.1209435541521344</v>
      </c>
    </row>
    <row r="42" spans="1:8" x14ac:dyDescent="0.2">
      <c r="A42" s="10">
        <v>5</v>
      </c>
      <c r="B42" s="14">
        <f t="shared" ca="1" si="2"/>
        <v>104.02383317723633</v>
      </c>
      <c r="C42" s="14">
        <f t="shared" ca="1" si="2"/>
        <v>103.02756565088146</v>
      </c>
      <c r="D42" s="14">
        <f t="shared" ca="1" si="3"/>
        <v>0.99626752635487037</v>
      </c>
      <c r="F42" s="7" t="str">
        <f ca="1">"Хср1-Хср2="&amp;TEXT(A15,"0,000")</f>
        <v>Хср1-Хср2=-3,953</v>
      </c>
    </row>
    <row r="43" spans="1:8" x14ac:dyDescent="0.2">
      <c r="A43" s="10">
        <v>6</v>
      </c>
      <c r="B43" s="14">
        <f t="shared" ca="1" si="2"/>
        <v>83.592657317084686</v>
      </c>
      <c r="C43" s="14">
        <f t="shared" ca="1" si="2"/>
        <v>110.75406519788559</v>
      </c>
      <c r="D43" s="14">
        <f t="shared" ca="1" si="3"/>
        <v>-27.161407880800908</v>
      </c>
      <c r="F43" s="10" t="s">
        <v>12</v>
      </c>
      <c r="G43" s="10" t="s">
        <v>13</v>
      </c>
    </row>
    <row r="44" spans="1:8" x14ac:dyDescent="0.2">
      <c r="A44" s="10">
        <v>7</v>
      </c>
      <c r="B44" s="14">
        <f t="shared" ca="1" si="2"/>
        <v>88.803356623128067</v>
      </c>
      <c r="C44" s="14">
        <f t="shared" ca="1" si="2"/>
        <v>102.4303336635702</v>
      </c>
      <c r="D44" s="14">
        <f t="shared" ca="1" si="3"/>
        <v>-13.626977040442128</v>
      </c>
      <c r="F44" s="20">
        <f ca="1">A15</f>
        <v>-3.9528683983295707</v>
      </c>
      <c r="G44" s="10">
        <v>0</v>
      </c>
    </row>
    <row r="45" spans="1:8" x14ac:dyDescent="0.2">
      <c r="A45" s="10">
        <v>8</v>
      </c>
      <c r="B45" s="14">
        <f t="shared" ca="1" si="2"/>
        <v>109.23469026685292</v>
      </c>
      <c r="C45" s="14">
        <f t="shared" ca="1" si="2"/>
        <v>86.891193918891702</v>
      </c>
      <c r="D45" s="14">
        <f t="shared" ca="1" si="3"/>
        <v>22.343496347961221</v>
      </c>
      <c r="F45" s="20">
        <f ca="1">F44</f>
        <v>-3.9528683983295707</v>
      </c>
      <c r="G45" s="10">
        <v>1</v>
      </c>
    </row>
    <row r="46" spans="1:8" x14ac:dyDescent="0.2">
      <c r="A46" s="10">
        <v>9</v>
      </c>
      <c r="B46" s="14">
        <f t="shared" ca="1" si="2"/>
        <v>111.23172873095305</v>
      </c>
      <c r="C46" s="14">
        <f t="shared" ca="1" si="2"/>
        <v>107.45314230574675</v>
      </c>
      <c r="D46" s="14">
        <f t="shared" ca="1" si="3"/>
        <v>3.7785864252062993</v>
      </c>
    </row>
    <row r="47" spans="1:8" x14ac:dyDescent="0.2">
      <c r="A47" s="10">
        <v>10</v>
      </c>
      <c r="B47" s="14">
        <f t="shared" ca="1" si="2"/>
        <v>117.0876076278053</v>
      </c>
      <c r="C47" s="14">
        <f t="shared" ca="1" si="2"/>
        <v>108.59476530192516</v>
      </c>
      <c r="D47" s="14">
        <f t="shared" ca="1" si="3"/>
        <v>8.4928423258801331</v>
      </c>
      <c r="F47" s="7" t="str">
        <f>F14</f>
        <v>Левая граница</v>
      </c>
    </row>
    <row r="48" spans="1:8" x14ac:dyDescent="0.2">
      <c r="A48" s="10">
        <v>11</v>
      </c>
      <c r="B48" s="14">
        <f t="shared" ca="1" si="2"/>
        <v>105.32607298923925</v>
      </c>
      <c r="C48" s="14">
        <f t="shared" ca="1" si="2"/>
        <v>106.79507277623416</v>
      </c>
      <c r="D48" s="14">
        <f t="shared" ca="1" si="3"/>
        <v>-1.4689997869949138</v>
      </c>
      <c r="F48" s="10" t="s">
        <v>12</v>
      </c>
      <c r="G48" s="10" t="s">
        <v>13</v>
      </c>
    </row>
    <row r="49" spans="1:7" x14ac:dyDescent="0.2">
      <c r="A49" s="10">
        <v>12</v>
      </c>
      <c r="B49" s="14">
        <f t="shared" ca="1" si="2"/>
        <v>88.618780605398442</v>
      </c>
      <c r="C49" s="14">
        <f t="shared" ca="1" si="2"/>
        <v>97.787785619163344</v>
      </c>
      <c r="D49" s="14">
        <f t="shared" ca="1" si="3"/>
        <v>-9.1690050137649024</v>
      </c>
      <c r="F49" s="20">
        <f ca="1">F15</f>
        <v>-13.471627947639227</v>
      </c>
      <c r="G49" s="10">
        <v>0</v>
      </c>
    </row>
    <row r="50" spans="1:7" x14ac:dyDescent="0.2">
      <c r="F50" s="20">
        <f ca="1">F49</f>
        <v>-13.471627947639227</v>
      </c>
      <c r="G50" s="10">
        <v>1</v>
      </c>
    </row>
    <row r="52" spans="1:7" x14ac:dyDescent="0.2">
      <c r="F52" s="7" t="str">
        <f>G14</f>
        <v>Правая граница</v>
      </c>
    </row>
    <row r="53" spans="1:7" x14ac:dyDescent="0.2">
      <c r="F53" s="10" t="s">
        <v>12</v>
      </c>
      <c r="G53" s="10" t="s">
        <v>13</v>
      </c>
    </row>
    <row r="54" spans="1:7" x14ac:dyDescent="0.2">
      <c r="F54" s="20">
        <f ca="1">G15</f>
        <v>5.5658911509800859</v>
      </c>
      <c r="G54" s="10">
        <v>0</v>
      </c>
    </row>
    <row r="55" spans="1:7" x14ac:dyDescent="0.2">
      <c r="F55" s="20">
        <f ca="1">F54</f>
        <v>5.5658911509800859</v>
      </c>
      <c r="G55" s="10">
        <v>1</v>
      </c>
    </row>
  </sheetData>
  <conditionalFormatting sqref="A25:A27">
    <cfRule type="expression" dxfId="3" priority="6">
      <formula>A25=FALSE</formula>
    </cfRule>
  </conditionalFormatting>
  <conditionalFormatting sqref="D22">
    <cfRule type="expression" dxfId="2" priority="2">
      <formula>$B$6=0</formula>
    </cfRule>
  </conditionalFormatting>
  <conditionalFormatting sqref="D23">
    <cfRule type="expression" dxfId="1" priority="1">
      <formula>$B$6=0</formula>
    </cfRule>
  </conditionalFormatting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A2" sqref="A2"/>
    </sheetView>
  </sheetViews>
  <sheetFormatPr defaultRowHeight="12.75" x14ac:dyDescent="0.2"/>
  <cols>
    <col min="1" max="1" width="16.85546875" style="7" customWidth="1"/>
    <col min="2" max="2" width="15.28515625" style="7" customWidth="1"/>
    <col min="3" max="3" width="18.42578125" style="7" customWidth="1"/>
    <col min="4" max="4" width="16.85546875" style="7" customWidth="1"/>
    <col min="5" max="5" width="17.42578125" style="7" bestFit="1" customWidth="1"/>
    <col min="6" max="6" width="31" style="7" bestFit="1" customWidth="1"/>
    <col min="7" max="7" width="21.5703125" style="7" bestFit="1" customWidth="1"/>
    <col min="8" max="8" width="3.85546875" style="7" customWidth="1"/>
    <col min="9" max="9" width="33.7109375" style="7" customWidth="1"/>
    <col min="10" max="11" width="14.42578125" style="7" bestFit="1" customWidth="1"/>
    <col min="12" max="12" width="10.5703125" style="7" bestFit="1" customWidth="1"/>
    <col min="13" max="13" width="11.7109375" style="7" bestFit="1" customWidth="1"/>
    <col min="14" max="22" width="10.5703125" style="7" bestFit="1" customWidth="1"/>
    <col min="23" max="264" width="9.140625" style="7"/>
    <col min="265" max="265" width="10" style="7" customWidth="1"/>
    <col min="266" max="345" width="9.140625" style="7"/>
    <col min="346" max="346" width="8.5703125" style="7" customWidth="1"/>
    <col min="347" max="16384" width="9.140625" style="7"/>
  </cols>
  <sheetData>
    <row r="1" spans="1:15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2">
      <c r="A3" s="1" t="str">
        <f>'Парный тест'!A3</f>
        <v>Парный двухвыборочный t-тест для средних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">
      <c r="A4" s="21" t="s">
        <v>36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1:15" ht="15.75" x14ac:dyDescent="0.25">
      <c r="A6" s="10" t="s">
        <v>28</v>
      </c>
      <c r="B6" s="10">
        <v>0</v>
      </c>
      <c r="C6" s="7" t="s">
        <v>35</v>
      </c>
      <c r="E6" s="8"/>
      <c r="I6" t="s">
        <v>69</v>
      </c>
      <c r="J6"/>
      <c r="K6"/>
      <c r="L6" s="8"/>
      <c r="M6" s="8"/>
      <c r="N6" s="8"/>
      <c r="O6" s="8"/>
    </row>
    <row r="7" spans="1:15" ht="27" thickBot="1" x14ac:dyDescent="0.3">
      <c r="A7" s="12" t="s">
        <v>14</v>
      </c>
      <c r="B7" s="29">
        <v>0.05</v>
      </c>
      <c r="I7"/>
      <c r="J7"/>
      <c r="K7"/>
    </row>
    <row r="8" spans="1:15" ht="15.75" x14ac:dyDescent="0.25">
      <c r="G8" s="8"/>
      <c r="H8" s="8"/>
      <c r="I8" s="37"/>
      <c r="J8" s="37" t="s">
        <v>40</v>
      </c>
      <c r="K8" s="37" t="s">
        <v>41</v>
      </c>
    </row>
    <row r="9" spans="1:15" ht="15" x14ac:dyDescent="0.25">
      <c r="B9" s="9" t="s">
        <v>40</v>
      </c>
      <c r="C9" s="9" t="s">
        <v>41</v>
      </c>
      <c r="F9" s="9" t="s">
        <v>63</v>
      </c>
      <c r="I9" s="35" t="s">
        <v>17</v>
      </c>
      <c r="J9" s="35">
        <v>101.82928034614274</v>
      </c>
      <c r="K9" s="35">
        <v>97.339441966757477</v>
      </c>
    </row>
    <row r="10" spans="1:15" ht="23.25" x14ac:dyDescent="0.25">
      <c r="A10" s="12" t="s">
        <v>47</v>
      </c>
      <c r="B10" s="10">
        <f>COUNT(B28:B37)</f>
        <v>10</v>
      </c>
      <c r="C10" s="10">
        <f>COUNT(C28:C41)</f>
        <v>10</v>
      </c>
      <c r="D10" s="52" t="s">
        <v>62</v>
      </c>
      <c r="E10" s="12" t="s">
        <v>64</v>
      </c>
      <c r="F10" s="10">
        <f>C10</f>
        <v>10</v>
      </c>
      <c r="I10" s="35" t="s">
        <v>34</v>
      </c>
      <c r="J10" s="35">
        <v>93.979081664510176</v>
      </c>
      <c r="K10" s="35">
        <v>38.453573974122463</v>
      </c>
    </row>
    <row r="11" spans="1:15" ht="27" x14ac:dyDescent="0.25">
      <c r="A11" s="12" t="s">
        <v>57</v>
      </c>
      <c r="B11" s="20">
        <f>AVERAGE(B28:B37)</f>
        <v>101.82928034614274</v>
      </c>
      <c r="C11" s="20">
        <f>AVERAGE(C28:C37)</f>
        <v>97.339441966757477</v>
      </c>
      <c r="E11" s="12" t="s">
        <v>65</v>
      </c>
      <c r="F11" s="20">
        <f>AVERAGE(D28:D37)</f>
        <v>4.4898383793852901</v>
      </c>
      <c r="I11" s="35" t="s">
        <v>32</v>
      </c>
      <c r="J11" s="35">
        <v>10</v>
      </c>
      <c r="K11" s="35">
        <v>10</v>
      </c>
    </row>
    <row r="12" spans="1:15" ht="28.5" x14ac:dyDescent="0.25">
      <c r="A12" s="12" t="s">
        <v>56</v>
      </c>
      <c r="B12" s="20">
        <f>_xlfn.VAR.S(B28:B37)</f>
        <v>93.979081664510176</v>
      </c>
      <c r="C12" s="20">
        <f>_xlfn.VAR.S(C28:C37)</f>
        <v>38.453573974122463</v>
      </c>
      <c r="E12" s="12" t="s">
        <v>66</v>
      </c>
      <c r="F12" s="20">
        <f>_xlfn.VAR.S(D28:D37)</f>
        <v>173.7240709598351</v>
      </c>
      <c r="I12" s="35" t="s">
        <v>71</v>
      </c>
      <c r="J12" s="35">
        <v>-0.34343600202505881</v>
      </c>
      <c r="K12" s="35"/>
    </row>
    <row r="13" spans="1:15" ht="15" x14ac:dyDescent="0.25">
      <c r="I13" s="35" t="s">
        <v>33</v>
      </c>
      <c r="J13" s="35">
        <v>0</v>
      </c>
      <c r="K13" s="35"/>
    </row>
    <row r="14" spans="1:15" ht="34.5" x14ac:dyDescent="0.25">
      <c r="A14" s="42" t="s">
        <v>30</v>
      </c>
      <c r="B14" s="23" t="s">
        <v>67</v>
      </c>
      <c r="C14" s="46" t="s">
        <v>68</v>
      </c>
      <c r="D14" s="46" t="s">
        <v>70</v>
      </c>
      <c r="E14" s="40" t="s">
        <v>48</v>
      </c>
      <c r="G14" s="50" t="s">
        <v>60</v>
      </c>
      <c r="I14" s="35" t="s">
        <v>50</v>
      </c>
      <c r="J14" s="35">
        <v>9</v>
      </c>
      <c r="K14" s="35"/>
    </row>
    <row r="15" spans="1:15" ht="15" x14ac:dyDescent="0.25">
      <c r="A15" s="20">
        <f>B11-C11</f>
        <v>4.4898383793852616</v>
      </c>
      <c r="B15" s="20">
        <f>SQRT(F12/F10)</f>
        <v>4.1680219644315111</v>
      </c>
      <c r="C15" s="26">
        <f>_xlfn.T.INV(1-B7/2,F10-1)</f>
        <v>2.2621571627982049</v>
      </c>
      <c r="D15" s="26">
        <f>_xlfn.T.INV(1-B7,F10-1)</f>
        <v>1.8331129326562368</v>
      </c>
      <c r="E15" s="47">
        <f>(A15-B6)/B15</f>
        <v>1.0772108251108135</v>
      </c>
      <c r="G15" s="51">
        <f>_xlfn.T.TEST(B28:B37,C28:C37,1,1)</f>
        <v>0.15470566086429277</v>
      </c>
      <c r="I15" s="35" t="s">
        <v>51</v>
      </c>
      <c r="J15" s="35">
        <v>1.0772108251108206</v>
      </c>
      <c r="K15" s="35"/>
    </row>
    <row r="16" spans="1:15" ht="15" x14ac:dyDescent="0.25">
      <c r="G16" s="53"/>
      <c r="I16" s="35" t="s">
        <v>52</v>
      </c>
      <c r="J16" s="35">
        <v>0.15470566086429152</v>
      </c>
      <c r="K16" s="35"/>
    </row>
    <row r="17" spans="1:14" ht="15" x14ac:dyDescent="0.25">
      <c r="A17" s="9" t="s">
        <v>59</v>
      </c>
      <c r="B17" s="9" t="s">
        <v>23</v>
      </c>
      <c r="G17" s="51">
        <f>_xlfn.T.TEST(B28:B37,C28:C37,2,1)</f>
        <v>0.30941132172858554</v>
      </c>
      <c r="I17" s="35" t="s">
        <v>53</v>
      </c>
      <c r="J17" s="35">
        <v>1.8331129326562374</v>
      </c>
      <c r="K17" s="35"/>
    </row>
    <row r="18" spans="1:14" ht="15" x14ac:dyDescent="0.25">
      <c r="A18" s="30" t="s">
        <v>15</v>
      </c>
      <c r="B18" s="10" t="str">
        <f>"мю1-мю2="&amp;B6</f>
        <v>мю1-мю2=0</v>
      </c>
      <c r="I18" s="35" t="s">
        <v>54</v>
      </c>
      <c r="J18" s="35">
        <v>0.30941132172858304</v>
      </c>
      <c r="K18" s="35"/>
    </row>
    <row r="19" spans="1:14" ht="15.75" thickBot="1" x14ac:dyDescent="0.3">
      <c r="A19" s="38"/>
      <c r="B19" s="15"/>
      <c r="D19" s="17" t="s">
        <v>21</v>
      </c>
      <c r="I19" s="36" t="s">
        <v>55</v>
      </c>
      <c r="J19" s="36">
        <v>2.2621571627982053</v>
      </c>
      <c r="K19" s="36"/>
    </row>
    <row r="20" spans="1:14" ht="38.25" x14ac:dyDescent="0.2">
      <c r="A20" s="43" t="s">
        <v>39</v>
      </c>
      <c r="B20" s="44"/>
      <c r="C20" s="40" t="s">
        <v>19</v>
      </c>
      <c r="D20" s="39" t="s">
        <v>24</v>
      </c>
      <c r="E20" s="39" t="s">
        <v>42</v>
      </c>
      <c r="F20" s="39" t="s">
        <v>43</v>
      </c>
      <c r="G20" s="39" t="s">
        <v>45</v>
      </c>
    </row>
    <row r="21" spans="1:14" ht="14.25" x14ac:dyDescent="0.25">
      <c r="A21" s="30" t="s">
        <v>16</v>
      </c>
      <c r="B21" s="10" t="str">
        <f>"мю1-мю2&lt;&gt;"&amp;$B$6</f>
        <v>мю1-мю2&lt;&gt;0</v>
      </c>
      <c r="C21" s="48">
        <f>2*(1-_xlfn.T.DIST(ABS(E15),F10-1,TRUE))</f>
        <v>0.30941132172858543</v>
      </c>
      <c r="D21" s="28" t="b">
        <f>ABS($E$15)&gt;C15</f>
        <v>0</v>
      </c>
      <c r="E21" s="28" t="b">
        <f>$B$7&gt;C21</f>
        <v>0</v>
      </c>
      <c r="F21" s="45" t="str">
        <f>IF(NOT(D21),"Нет оснований для отклонения Н0","Н0 отклоняется")</f>
        <v>Нет оснований для отклонения Н0</v>
      </c>
      <c r="G21" s="10" t="s">
        <v>37</v>
      </c>
    </row>
    <row r="22" spans="1:14" ht="14.25" x14ac:dyDescent="0.25">
      <c r="A22" s="30" t="s">
        <v>16</v>
      </c>
      <c r="B22" s="10" t="str">
        <f>"мю1-мю2&gt;"&amp;$B$6</f>
        <v>мю1-мю2&gt;0</v>
      </c>
      <c r="C22" s="48">
        <f>1-_xlfn.T.DIST(E15,F10-1,TRUE)</f>
        <v>0.15470566086429272</v>
      </c>
      <c r="D22" s="28" t="b">
        <f>$E$15&gt;$D$15</f>
        <v>0</v>
      </c>
      <c r="E22" s="28" t="b">
        <f t="shared" ref="E22:E23" si="0">$B$7&gt;C22</f>
        <v>0</v>
      </c>
      <c r="F22" s="45" t="str">
        <f t="shared" ref="F22:F23" si="1">IF(NOT(D22),"Нет оснований для отклонения Н0","Н0 отклоняется")</f>
        <v>Нет оснований для отклонения Н0</v>
      </c>
      <c r="G22" s="10" t="s">
        <v>38</v>
      </c>
    </row>
    <row r="23" spans="1:14" ht="14.25" x14ac:dyDescent="0.25">
      <c r="A23" s="30" t="s">
        <v>16</v>
      </c>
      <c r="B23" s="10" t="str">
        <f>"мю1-мю2&lt;"&amp;$B$6</f>
        <v>мю1-мю2&lt;0</v>
      </c>
      <c r="C23" s="41">
        <f>_xlfn.T.DIST(E15,F10-1,TRUE)</f>
        <v>0.84529433913570728</v>
      </c>
      <c r="D23" s="28" t="b">
        <f>$E$15&lt;-$D$15</f>
        <v>0</v>
      </c>
      <c r="E23" s="28" t="b">
        <f t="shared" si="0"/>
        <v>0</v>
      </c>
      <c r="F23" s="45" t="str">
        <f t="shared" si="1"/>
        <v>Нет оснований для отклонения Н0</v>
      </c>
      <c r="G23" s="10" t="s">
        <v>38</v>
      </c>
    </row>
    <row r="25" spans="1:14" ht="15.75" x14ac:dyDescent="0.25">
      <c r="A25" s="18" t="s">
        <v>61</v>
      </c>
      <c r="B25" s="24"/>
      <c r="C25" s="24"/>
    </row>
    <row r="26" spans="1:14" x14ac:dyDescent="0.2">
      <c r="A26" s="25"/>
      <c r="N26" s="31"/>
    </row>
    <row r="27" spans="1:14" ht="15" x14ac:dyDescent="0.25">
      <c r="A27" s="50" t="s">
        <v>8</v>
      </c>
      <c r="B27" s="50" t="s">
        <v>40</v>
      </c>
      <c r="C27" s="50" t="s">
        <v>41</v>
      </c>
      <c r="D27" s="9" t="s">
        <v>63</v>
      </c>
      <c r="F27" s="55" t="s">
        <v>71</v>
      </c>
    </row>
    <row r="28" spans="1:14" ht="15" x14ac:dyDescent="0.25">
      <c r="A28" s="10">
        <v>1</v>
      </c>
      <c r="B28" s="14">
        <v>85.485601834875098</v>
      </c>
      <c r="C28" s="14">
        <v>100.61390490194921</v>
      </c>
      <c r="D28" s="14">
        <f>B28-C28</f>
        <v>-15.128303067074114</v>
      </c>
      <c r="F28" s="54">
        <f>PEARSON(B28:B37,C28:C37)</f>
        <v>-0.34343600202505881</v>
      </c>
    </row>
    <row r="29" spans="1:14" ht="15" x14ac:dyDescent="0.25">
      <c r="A29" s="10">
        <v>2</v>
      </c>
      <c r="B29" s="14">
        <v>108.38089155840734</v>
      </c>
      <c r="C29" s="14">
        <v>99.353227109560464</v>
      </c>
      <c r="D29" s="14">
        <f t="shared" ref="D29:D37" si="2">B29-C29</f>
        <v>9.0276644488468776</v>
      </c>
      <c r="F29" s="54">
        <f>CORREL(B28:B37,C28:C37)</f>
        <v>-0.34343600202505881</v>
      </c>
    </row>
    <row r="30" spans="1:14" ht="15" x14ac:dyDescent="0.25">
      <c r="A30" s="10">
        <v>3</v>
      </c>
      <c r="B30" s="14">
        <v>103.27562641061527</v>
      </c>
      <c r="C30" s="14">
        <v>102.33769954311363</v>
      </c>
      <c r="D30" s="14">
        <f t="shared" si="2"/>
        <v>0.93792686750164478</v>
      </c>
      <c r="F30" s="54">
        <f>_xlfn.COVARIANCE.S(B28:B37,C28:C37)/_xlfn.STDEV.S(B28:B37)/_xlfn.STDEV.S(C28:C37)</f>
        <v>-0.34343600202505886</v>
      </c>
    </row>
    <row r="31" spans="1:14" x14ac:dyDescent="0.2">
      <c r="A31" s="10">
        <v>4</v>
      </c>
      <c r="B31" s="14">
        <v>115.72233249512293</v>
      </c>
      <c r="C31" s="14">
        <v>90.088197182548427</v>
      </c>
      <c r="D31" s="14">
        <f t="shared" si="2"/>
        <v>25.6341353125745</v>
      </c>
    </row>
    <row r="32" spans="1:14" x14ac:dyDescent="0.2">
      <c r="A32" s="10">
        <v>5</v>
      </c>
      <c r="B32" s="14">
        <v>93.851072089817606</v>
      </c>
      <c r="C32" s="14">
        <v>86.896528924401238</v>
      </c>
      <c r="D32" s="14">
        <f t="shared" si="2"/>
        <v>6.9545431654163679</v>
      </c>
    </row>
    <row r="33" spans="1:4" x14ac:dyDescent="0.2">
      <c r="A33" s="10">
        <v>6</v>
      </c>
      <c r="B33" s="14">
        <v>110.7515335435329</v>
      </c>
      <c r="C33" s="14">
        <v>89.504231748698288</v>
      </c>
      <c r="D33" s="14">
        <f t="shared" si="2"/>
        <v>21.247301794834613</v>
      </c>
    </row>
    <row r="34" spans="1:4" x14ac:dyDescent="0.2">
      <c r="A34" s="10">
        <v>7</v>
      </c>
      <c r="B34" s="14">
        <v>106.37244484665575</v>
      </c>
      <c r="C34" s="14">
        <v>100.36488659477358</v>
      </c>
      <c r="D34" s="14">
        <f t="shared" si="2"/>
        <v>6.0075582518821733</v>
      </c>
    </row>
    <row r="35" spans="1:4" x14ac:dyDescent="0.2">
      <c r="A35" s="10">
        <v>8</v>
      </c>
      <c r="B35" s="14">
        <v>104.24029892981773</v>
      </c>
      <c r="C35" s="14">
        <v>97.38650983430054</v>
      </c>
      <c r="D35" s="14">
        <f t="shared" si="2"/>
        <v>6.8537890955171861</v>
      </c>
    </row>
    <row r="36" spans="1:4" x14ac:dyDescent="0.2">
      <c r="A36" s="10">
        <v>9</v>
      </c>
      <c r="B36" s="14">
        <v>88.75984064109447</v>
      </c>
      <c r="C36" s="14">
        <v>103.22163033938973</v>
      </c>
      <c r="D36" s="14">
        <f t="shared" si="2"/>
        <v>-14.461789698295263</v>
      </c>
    </row>
    <row r="37" spans="1:4" x14ac:dyDescent="0.2">
      <c r="A37" s="10">
        <v>10</v>
      </c>
      <c r="B37" s="14">
        <v>101.45316111148844</v>
      </c>
      <c r="C37" s="14">
        <v>103.62760348883953</v>
      </c>
      <c r="D37" s="14">
        <f t="shared" si="2"/>
        <v>-2.1744423773510846</v>
      </c>
    </row>
  </sheetData>
  <conditionalFormatting sqref="D21:E23">
    <cfRule type="expression" dxfId="0" priority="1">
      <formula>D21=FALSE</formula>
    </cfRule>
  </conditionalFormatting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56" t="s">
        <v>2</v>
      </c>
      <c r="B1" s="56"/>
      <c r="C1" s="56"/>
      <c r="D1" s="56"/>
      <c r="E1" s="56"/>
      <c r="F1" s="56"/>
      <c r="G1" s="56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Парный тест</vt:lpstr>
      <vt:lpstr>Пакет анализа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2016-12-11T18:17:46Z</dcterms:modified>
</cp:coreProperties>
</file>