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20" windowWidth="18795" windowHeight="11640" tabRatio="838"/>
  </bookViews>
  <sheets>
    <sheet name="Сигма неизвестна" sheetId="17" r:id="rId1"/>
    <sheet name="Пакет анализа" sheetId="18" r:id="rId2"/>
    <sheet name="EXCEL2.RU" sheetId="3" r:id="rId3"/>
  </sheets>
  <definedNames>
    <definedName name="anscount" hidden="1">2</definedName>
    <definedName name="limcount" hidden="1">2</definedName>
    <definedName name="sencount" hidden="1">4</definedName>
    <definedName name="solver_eng" localSheetId="1" hidden="1">1</definedName>
    <definedName name="solver_eng" localSheetId="0" hidden="1">1</definedName>
    <definedName name="solver_neg" localSheetId="1" hidden="1">1</definedName>
    <definedName name="solver_neg" localSheetId="0" hidden="1">1</definedName>
    <definedName name="solver_num" localSheetId="1" hidden="1">0</definedName>
    <definedName name="solver_num" localSheetId="0" hidden="1">0</definedName>
    <definedName name="solver_opt" localSheetId="1" hidden="1">'Пакет анализа'!#REF!</definedName>
    <definedName name="solver_opt" localSheetId="0" hidden="1">'Сигма неизвестна'!#REF!</definedName>
    <definedName name="solver_typ" localSheetId="1" hidden="1">1</definedName>
    <definedName name="solver_typ" localSheetId="0" hidden="1">1</definedName>
    <definedName name="solver_val" localSheetId="1" hidden="1">0</definedName>
    <definedName name="solver_val" localSheetId="0" hidden="1">0</definedName>
    <definedName name="solver_ver" localSheetId="1" hidden="1">3</definedName>
    <definedName name="solver_ver" localSheetId="0" hidden="1">3</definedName>
  </definedNames>
  <calcPr calcId="145621"/>
</workbook>
</file>

<file path=xl/calcChain.xml><?xml version="1.0" encoding="utf-8"?>
<calcChain xmlns="http://schemas.openxmlformats.org/spreadsheetml/2006/main">
  <c r="I5" i="17" l="1"/>
  <c r="C12" i="18" l="1"/>
  <c r="B12" i="18"/>
  <c r="A3" i="18"/>
  <c r="B6" i="17"/>
  <c r="C36" i="17" l="1"/>
  <c r="B23" i="18" l="1"/>
  <c r="B22" i="18"/>
  <c r="B21" i="18"/>
  <c r="B10" i="18" l="1"/>
  <c r="C10" i="18"/>
  <c r="D15" i="18" l="1"/>
  <c r="C15" i="18"/>
  <c r="B15" i="18"/>
  <c r="B11" i="18"/>
  <c r="C11" i="18"/>
  <c r="B18" i="18"/>
  <c r="E53" i="17"/>
  <c r="E48" i="17"/>
  <c r="C88" i="17"/>
  <c r="C87" i="17"/>
  <c r="C86" i="17"/>
  <c r="C85" i="17"/>
  <c r="C84" i="17"/>
  <c r="C83" i="17"/>
  <c r="C82" i="17"/>
  <c r="C81" i="17"/>
  <c r="C80" i="17"/>
  <c r="C79" i="17"/>
  <c r="C78" i="17"/>
  <c r="C77" i="17"/>
  <c r="C76" i="17"/>
  <c r="C75" i="17"/>
  <c r="C74" i="17"/>
  <c r="C73" i="17"/>
  <c r="C72" i="17"/>
  <c r="C71" i="17"/>
  <c r="C70" i="17"/>
  <c r="C69" i="17"/>
  <c r="C68" i="17"/>
  <c r="C67" i="17"/>
  <c r="C66" i="17"/>
  <c r="C65" i="17"/>
  <c r="C64" i="17"/>
  <c r="C63" i="17"/>
  <c r="C62" i="17"/>
  <c r="C61" i="17"/>
  <c r="C60" i="17"/>
  <c r="C59" i="17"/>
  <c r="C58" i="17"/>
  <c r="C57" i="17"/>
  <c r="C56" i="17"/>
  <c r="C55" i="17"/>
  <c r="C54" i="17"/>
  <c r="C53" i="17"/>
  <c r="C52" i="17"/>
  <c r="C51" i="17"/>
  <c r="C50" i="17"/>
  <c r="C49" i="17"/>
  <c r="C48" i="17"/>
  <c r="C47" i="17"/>
  <c r="C46" i="17"/>
  <c r="C45" i="17"/>
  <c r="C44" i="17"/>
  <c r="C43" i="17"/>
  <c r="C42" i="17"/>
  <c r="C41" i="17"/>
  <c r="C40" i="17"/>
  <c r="C39" i="17"/>
  <c r="E40" i="17"/>
  <c r="E38" i="17"/>
  <c r="B40" i="17"/>
  <c r="B41" i="17"/>
  <c r="B42" i="17"/>
  <c r="B43" i="17"/>
  <c r="B44" i="17"/>
  <c r="B45" i="17"/>
  <c r="B46" i="17"/>
  <c r="B47" i="17"/>
  <c r="B48" i="17"/>
  <c r="B49" i="17"/>
  <c r="B50" i="17"/>
  <c r="B51" i="17"/>
  <c r="B52" i="17"/>
  <c r="B53" i="17"/>
  <c r="B54" i="17"/>
  <c r="B55" i="17"/>
  <c r="B56" i="17"/>
  <c r="B57" i="17"/>
  <c r="B58" i="17"/>
  <c r="B59" i="17"/>
  <c r="B60" i="17"/>
  <c r="B61" i="17"/>
  <c r="B62" i="17"/>
  <c r="B63" i="17"/>
  <c r="B64" i="17"/>
  <c r="B65" i="17"/>
  <c r="B66" i="17"/>
  <c r="B67" i="17"/>
  <c r="B68" i="17"/>
  <c r="B69" i="17"/>
  <c r="B70" i="17"/>
  <c r="B71" i="17"/>
  <c r="B72" i="17"/>
  <c r="B73" i="17"/>
  <c r="B74" i="17"/>
  <c r="B75" i="17"/>
  <c r="B76" i="17"/>
  <c r="B77" i="17"/>
  <c r="B78" i="17"/>
  <c r="B79" i="17"/>
  <c r="B80" i="17"/>
  <c r="B81" i="17"/>
  <c r="B82" i="17"/>
  <c r="B83" i="17"/>
  <c r="B84" i="17"/>
  <c r="B85" i="17"/>
  <c r="B86" i="17"/>
  <c r="B87" i="17"/>
  <c r="B88" i="17"/>
  <c r="B89" i="17"/>
  <c r="B90" i="17"/>
  <c r="B91" i="17"/>
  <c r="B92" i="17"/>
  <c r="B93" i="17"/>
  <c r="B94" i="17"/>
  <c r="B95" i="17"/>
  <c r="B96" i="17"/>
  <c r="B97" i="17"/>
  <c r="B98" i="17"/>
  <c r="B39" i="17"/>
  <c r="B23" i="17"/>
  <c r="A15" i="18" l="1"/>
  <c r="E15" i="18" s="1"/>
  <c r="D24" i="17"/>
  <c r="D23" i="17"/>
  <c r="B13" i="17"/>
  <c r="C12" i="17"/>
  <c r="C13" i="17"/>
  <c r="B12" i="17"/>
  <c r="B22" i="17"/>
  <c r="C11" i="17"/>
  <c r="B11" i="17"/>
  <c r="C22" i="18" l="1"/>
  <c r="E22" i="18" s="1"/>
  <c r="C23" i="18"/>
  <c r="E23" i="18" s="1"/>
  <c r="C21" i="18"/>
  <c r="E21" i="18" s="1"/>
  <c r="C18" i="17"/>
  <c r="C19" i="17"/>
  <c r="C16" i="17"/>
  <c r="C17" i="17"/>
  <c r="B16" i="17"/>
  <c r="D22" i="18"/>
  <c r="F22" i="18" s="1"/>
  <c r="D21" i="18"/>
  <c r="F21" i="18" s="1"/>
  <c r="D23" i="18"/>
  <c r="F23" i="18" s="1"/>
  <c r="A16" i="17"/>
  <c r="B8" i="17"/>
  <c r="F16" i="17" l="1"/>
  <c r="G16" i="17"/>
  <c r="D16" i="17"/>
  <c r="E45" i="17"/>
  <c r="E46" i="17" s="1"/>
  <c r="E43" i="17"/>
  <c r="D22" i="17" l="1"/>
  <c r="A26" i="17"/>
  <c r="E55" i="17"/>
  <c r="E56" i="17" s="1"/>
  <c r="E50" i="17" l="1"/>
  <c r="E51" i="17" s="1"/>
  <c r="E41" i="17"/>
  <c r="A28" i="17" l="1"/>
  <c r="A27" i="17" l="1"/>
  <c r="B30" i="17"/>
</calcChain>
</file>

<file path=xl/sharedStrings.xml><?xml version="1.0" encoding="utf-8"?>
<sst xmlns="http://schemas.openxmlformats.org/spreadsheetml/2006/main" count="106" uniqueCount="71">
  <si>
    <t>Перейти к статье &gt;&gt;&gt;</t>
  </si>
  <si>
    <t>Файл скачан с сайта excel2.ru &gt;&gt;&gt;</t>
  </si>
  <si>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</si>
  <si>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</si>
  <si>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</si>
  <si>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Стандартное отклонение</t>
  </si>
  <si>
    <t>Параметр</t>
  </si>
  <si>
    <t>Для графика</t>
  </si>
  <si>
    <t>№ испытания</t>
  </si>
  <si>
    <t>Двусторонний доверительный интервал</t>
  </si>
  <si>
    <t>Левая граница</t>
  </si>
  <si>
    <t>Правая граница</t>
  </si>
  <si>
    <t>x</t>
  </si>
  <si>
    <t>y</t>
  </si>
  <si>
    <r>
      <t xml:space="preserve">Уровень значимости </t>
    </r>
    <r>
      <rPr>
        <i/>
        <sz val="10"/>
        <rFont val="Calibri"/>
        <family val="2"/>
        <charset val="204"/>
        <scheme val="minor"/>
      </rPr>
      <t>a</t>
    </r>
  </si>
  <si>
    <r>
      <t>Уровень доверия 1-</t>
    </r>
    <r>
      <rPr>
        <i/>
        <sz val="10"/>
        <rFont val="Calibri"/>
        <family val="2"/>
        <charset val="204"/>
        <scheme val="minor"/>
      </rPr>
      <t>a</t>
    </r>
  </si>
  <si>
    <r>
      <t>Н</t>
    </r>
    <r>
      <rPr>
        <vertAlign val="subscript"/>
        <sz val="10"/>
        <rFont val="Calibri"/>
        <family val="2"/>
        <charset val="204"/>
        <scheme val="minor"/>
      </rPr>
      <t>0</t>
    </r>
    <r>
      <rPr>
        <sz val="10"/>
        <rFont val="Calibri"/>
        <family val="2"/>
        <charset val="204"/>
        <scheme val="minor"/>
      </rPr>
      <t>:</t>
    </r>
  </si>
  <si>
    <r>
      <t>Н</t>
    </r>
    <r>
      <rPr>
        <vertAlign val="subscript"/>
        <sz val="10"/>
        <rFont val="Calibri"/>
        <family val="2"/>
        <charset val="204"/>
        <scheme val="minor"/>
      </rPr>
      <t>1</t>
    </r>
    <r>
      <rPr>
        <sz val="10"/>
        <rFont val="Calibri"/>
        <family val="2"/>
        <charset val="204"/>
        <scheme val="minor"/>
      </rPr>
      <t>:</t>
    </r>
  </si>
  <si>
    <t>Среднее</t>
  </si>
  <si>
    <t>Вывод:</t>
  </si>
  <si>
    <t>P-значение</t>
  </si>
  <si>
    <t>Проверка через доверительный интервал</t>
  </si>
  <si>
    <r>
      <t>Отклонить Н</t>
    </r>
    <r>
      <rPr>
        <b/>
        <vertAlign val="subscript"/>
        <sz val="10"/>
        <rFont val="Calibri"/>
        <family val="2"/>
        <charset val="204"/>
        <scheme val="minor"/>
      </rPr>
      <t>0</t>
    </r>
    <r>
      <rPr>
        <b/>
        <sz val="10"/>
        <rFont val="Calibri"/>
        <family val="2"/>
        <charset val="204"/>
        <scheme val="minor"/>
      </rPr>
      <t>?</t>
    </r>
  </si>
  <si>
    <t>Гипотеза</t>
  </si>
  <si>
    <t>Выражение</t>
  </si>
  <si>
    <t>Результат Z-теста</t>
  </si>
  <si>
    <r>
      <t xml:space="preserve">Сравнение P-значения с Уровнем значимости </t>
    </r>
    <r>
      <rPr>
        <i/>
        <sz val="10"/>
        <rFont val="Calibri"/>
        <family val="2"/>
        <charset val="204"/>
        <scheme val="minor"/>
      </rPr>
      <t>а</t>
    </r>
  </si>
  <si>
    <t>Распределение1</t>
  </si>
  <si>
    <t>Распределение2</t>
  </si>
  <si>
    <t>мю1-мю2</t>
  </si>
  <si>
    <t>гипотетическая разница средних (предположение)</t>
  </si>
  <si>
    <t>Значения выборки2</t>
  </si>
  <si>
    <t>Значения выборки1</t>
  </si>
  <si>
    <t>Разница средних значений выборок</t>
  </si>
  <si>
    <t>Двусторонняя гипотеза</t>
  </si>
  <si>
    <t>Наблюдения</t>
  </si>
  <si>
    <t>Гипотетическая разность средних</t>
  </si>
  <si>
    <t>Дисперсия</t>
  </si>
  <si>
    <t>гипотетическая разница средних</t>
  </si>
  <si>
    <t>Использование надстройки Пакет анализа</t>
  </si>
  <si>
    <t>Двухсторонняя гипотеза</t>
  </si>
  <si>
    <t>Односторонняя гипотеза</t>
  </si>
  <si>
    <t>Гипотезы</t>
  </si>
  <si>
    <t>Альтернативные гипотезы</t>
  </si>
  <si>
    <t>Выборка1</t>
  </si>
  <si>
    <t>Выборка2</t>
  </si>
  <si>
    <r>
      <t xml:space="preserve">Сравнение P-значения с Уровнем значимости </t>
    </r>
    <r>
      <rPr>
        <b/>
        <i/>
        <sz val="10"/>
        <rFont val="Calibri"/>
        <family val="2"/>
        <charset val="204"/>
        <scheme val="minor"/>
      </rPr>
      <t>а</t>
    </r>
  </si>
  <si>
    <t>Вывод</t>
  </si>
  <si>
    <t>Выборки делаются из нормального распределения</t>
  </si>
  <si>
    <t>Вид гипотезы</t>
  </si>
  <si>
    <t>Двухвыборочный t-тест для средних (с одинаковыми дисперсиями)</t>
  </si>
  <si>
    <t>используется только для генерации значений выборки, в задаче считается неизвестным</t>
  </si>
  <si>
    <t>Точечная оценка среднего Хср</t>
  </si>
  <si>
    <t>Размер выборки n</t>
  </si>
  <si>
    <r>
      <t>Точечная оценка дисперсии s</t>
    </r>
    <r>
      <rPr>
        <vertAlign val="superscript"/>
        <sz val="10"/>
        <rFont val="Calibri"/>
        <family val="2"/>
        <charset val="204"/>
        <scheme val="minor"/>
      </rPr>
      <t>2</t>
    </r>
  </si>
  <si>
    <r>
      <t>Значение t-статистики: t</t>
    </r>
    <r>
      <rPr>
        <b/>
        <vertAlign val="subscript"/>
        <sz val="10"/>
        <rFont val="Calibri"/>
        <family val="2"/>
        <charset val="204"/>
        <scheme val="minor"/>
      </rPr>
      <t>0</t>
    </r>
  </si>
  <si>
    <t>используется только для генерации значений выборки, в задаче считается неизвестным, д.б. равны</t>
  </si>
  <si>
    <r>
      <t>Объединенная оценка дисперсии s</t>
    </r>
    <r>
      <rPr>
        <vertAlign val="subscript"/>
        <sz val="10"/>
        <rFont val="Calibri"/>
        <family val="2"/>
        <charset val="204"/>
        <scheme val="minor"/>
      </rPr>
      <t>p</t>
    </r>
    <r>
      <rPr>
        <sz val="10"/>
        <rFont val="Calibri"/>
        <family val="2"/>
        <charset val="204"/>
        <scheme val="minor"/>
      </rPr>
      <t xml:space="preserve"> ^2</t>
    </r>
  </si>
  <si>
    <t>только для нулевой гипотезы мю1=мю2 (мю1-мю2=0)</t>
  </si>
  <si>
    <t>Результат t-теста</t>
  </si>
  <si>
    <t>Двухвыборочный t-тест с одинаковыми дисперсиями</t>
  </si>
  <si>
    <t>Объединенная дисперсия</t>
  </si>
  <si>
    <t>df</t>
  </si>
  <si>
    <t>t-статистика</t>
  </si>
  <si>
    <t>P(T&lt;=t) одностороннее</t>
  </si>
  <si>
    <t>t критическое одностороннее</t>
  </si>
  <si>
    <t>P(T&lt;=t) двухстороннее</t>
  </si>
  <si>
    <t>t критическое двухстороннее</t>
  </si>
  <si>
    <t>Новые значения выборки генерируются при нажатии клавиши F9 или изменении данных на листе (см. ячейку В39)</t>
  </si>
  <si>
    <r>
      <t xml:space="preserve">Верхний </t>
    </r>
    <r>
      <rPr>
        <i/>
        <sz val="8"/>
        <rFont val="Calibri"/>
        <family val="2"/>
        <charset val="204"/>
        <scheme val="minor"/>
      </rPr>
      <t>a/2-</t>
    </r>
    <r>
      <rPr>
        <sz val="8"/>
        <rFont val="Calibri"/>
        <family val="2"/>
        <charset val="204"/>
        <scheme val="minor"/>
      </rPr>
      <t>квантиль t-распределения с n1+n2-2 степенями свободы</t>
    </r>
  </si>
  <si>
    <r>
      <t xml:space="preserve">Верхний </t>
    </r>
    <r>
      <rPr>
        <i/>
        <sz val="8"/>
        <rFont val="Calibri"/>
        <family val="2"/>
        <charset val="204"/>
        <scheme val="minor"/>
      </rPr>
      <t>a-</t>
    </r>
    <r>
      <rPr>
        <sz val="8"/>
        <rFont val="Calibri"/>
        <family val="2"/>
        <charset val="204"/>
        <scheme val="minor"/>
      </rPr>
      <t>квантиль t-распределения с n1+n2-2 степенями свободы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</si>
</sst>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&quot;$&quot;* #,##0.00_);_(&quot;$&quot;* \(#,##0.00\);_(&quot;$&quot;* &quot;-&quot;??_);_(@_)"/>
    <numFmt numFmtId="165" formatCode="0.0000"/>
    <numFmt numFmtId="166" formatCode="0.000"/>
    <numFmt numFmtId="167" formatCode="0.0%"/>
    <numFmt numFmtId="168" formatCode="0.000%"/>
    <numFmt numFmtId="169" formatCode="0.00000"/>
  </numFmts>
  <fonts count="2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color theme="1" tint="0.14999847407452621"/>
      <name val="Calibri"/>
      <family val="2"/>
      <charset val="204"/>
      <scheme val="minor"/>
    </font>
    <font>
      <b/>
      <sz val="12"/>
      <color theme="1" tint="0.1499984740745262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20"/>
      <color theme="0"/>
      <name val="Calibri"/>
      <family val="2"/>
      <charset val="204"/>
      <scheme val="minor"/>
    </font>
    <font>
      <sz val="10"/>
      <name val="MS Sans Serif"/>
      <family val="2"/>
    </font>
    <font>
      <u/>
      <sz val="12"/>
      <color theme="10"/>
      <name val="Arial Narrow"/>
      <family val="2"/>
      <charset val="204"/>
    </font>
    <font>
      <sz val="12"/>
      <name val="Arial Narrow"/>
      <family val="2"/>
      <charset val="204"/>
    </font>
    <font>
      <sz val="8"/>
      <name val="Helv"/>
    </font>
    <font>
      <b/>
      <sz val="1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4"/>
      <color theme="2" tint="-0.74999237037263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10"/>
      <color theme="1" tint="0.14999847407452621"/>
      <name val="Calibri"/>
      <family val="2"/>
      <charset val="204"/>
      <scheme val="minor"/>
    </font>
    <font>
      <sz val="12"/>
      <color theme="1" tint="0.14999847407452621"/>
      <name val="Calibri"/>
      <family val="2"/>
      <charset val="204"/>
      <scheme val="minor"/>
    </font>
    <font>
      <vertAlign val="subscript"/>
      <sz val="10"/>
      <name val="Calibri"/>
      <family val="2"/>
      <charset val="204"/>
      <scheme val="minor"/>
    </font>
    <font>
      <b/>
      <sz val="10"/>
      <color theme="0"/>
      <name val="Calibri"/>
      <family val="2"/>
      <charset val="204"/>
      <scheme val="minor"/>
    </font>
    <font>
      <b/>
      <vertAlign val="subscript"/>
      <sz val="10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vertAlign val="superscript"/>
      <sz val="1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i/>
      <sz val="8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6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0" borderId="0">
      <alignment horizontal="left"/>
    </xf>
  </cellStyleXfs>
  <cellXfs count="54">
    <xf numFmtId="0" fontId="0" fillId="0" borderId="0" xfId="0"/>
    <xf numFmtId="0" fontId="2" fillId="2" borderId="0" xfId="0" applyFont="1" applyFill="1" applyAlignment="1">
      <alignment vertical="center"/>
    </xf>
    <xf numFmtId="0" fontId="3" fillId="2" borderId="0" xfId="0" applyFont="1" applyFill="1" applyAlignment="1"/>
    <xf numFmtId="0" fontId="5" fillId="3" borderId="0" xfId="3" applyFont="1" applyFill="1" applyAlignment="1" applyProtection="1">
      <alignment vertical="center"/>
    </xf>
    <xf numFmtId="0" fontId="8" fillId="0" borderId="0" xfId="7"/>
    <xf numFmtId="0" fontId="12" fillId="4" borderId="0" xfId="7" applyFont="1" applyFill="1" applyAlignment="1">
      <alignment vertical="center" wrapText="1"/>
    </xf>
    <xf numFmtId="0" fontId="4" fillId="2" borderId="0" xfId="2" applyFill="1" applyAlignment="1" applyProtection="1"/>
    <xf numFmtId="0" fontId="13" fillId="0" borderId="0" xfId="1" applyFont="1"/>
    <xf numFmtId="0" fontId="11" fillId="0" borderId="0" xfId="1" applyFont="1"/>
    <xf numFmtId="0" fontId="10" fillId="0" borderId="1" xfId="1" applyFont="1" applyBorder="1"/>
    <xf numFmtId="0" fontId="13" fillId="0" borderId="1" xfId="1" applyFont="1" applyBorder="1"/>
    <xf numFmtId="0" fontId="13" fillId="5" borderId="1" xfId="1" applyFont="1" applyFill="1" applyBorder="1"/>
    <xf numFmtId="0" fontId="13" fillId="0" borderId="1" xfId="1" applyFont="1" applyBorder="1" applyAlignment="1">
      <alignment wrapText="1"/>
    </xf>
    <xf numFmtId="165" fontId="13" fillId="0" borderId="0" xfId="1" applyNumberFormat="1" applyFont="1"/>
    <xf numFmtId="165" fontId="13" fillId="0" borderId="1" xfId="1" applyNumberFormat="1" applyFont="1" applyBorder="1"/>
    <xf numFmtId="0" fontId="13" fillId="0" borderId="0" xfId="1" applyFont="1" applyBorder="1"/>
    <xf numFmtId="1" fontId="13" fillId="0" borderId="0" xfId="1" applyNumberFormat="1" applyFont="1"/>
    <xf numFmtId="0" fontId="10" fillId="0" borderId="0" xfId="1" applyFont="1" applyBorder="1"/>
    <xf numFmtId="0" fontId="10" fillId="6" borderId="0" xfId="1" applyFont="1" applyFill="1"/>
    <xf numFmtId="0" fontId="15" fillId="6" borderId="0" xfId="0" applyFont="1" applyFill="1" applyAlignment="1">
      <alignment vertical="center"/>
    </xf>
    <xf numFmtId="166" fontId="13" fillId="0" borderId="1" xfId="1" applyNumberFormat="1" applyFont="1" applyBorder="1"/>
    <xf numFmtId="0" fontId="16" fillId="6" borderId="0" xfId="0" applyFont="1" applyFill="1" applyAlignment="1">
      <alignment vertical="center"/>
    </xf>
    <xf numFmtId="166" fontId="13" fillId="7" borderId="1" xfId="1" applyNumberFormat="1" applyFont="1" applyFill="1" applyBorder="1"/>
    <xf numFmtId="0" fontId="13" fillId="0" borderId="1" xfId="1" applyFont="1" applyBorder="1" applyAlignment="1">
      <alignment vertical="top" wrapText="1"/>
    </xf>
    <xf numFmtId="9" fontId="13" fillId="0" borderId="1" xfId="1" applyNumberFormat="1" applyFont="1" applyFill="1" applyBorder="1"/>
    <xf numFmtId="0" fontId="11" fillId="6" borderId="0" xfId="1" applyFont="1" applyFill="1"/>
    <xf numFmtId="0" fontId="14" fillId="0" borderId="0" xfId="1" applyFont="1"/>
    <xf numFmtId="166" fontId="13" fillId="0" borderId="1" xfId="1" applyNumberFormat="1" applyFont="1" applyBorder="1" applyAlignment="1">
      <alignment vertical="top"/>
    </xf>
    <xf numFmtId="0" fontId="10" fillId="0" borderId="0" xfId="1" applyFont="1" applyAlignment="1">
      <alignment horizontal="right"/>
    </xf>
    <xf numFmtId="166" fontId="13" fillId="0" borderId="0" xfId="1" applyNumberFormat="1" applyFont="1"/>
    <xf numFmtId="0" fontId="18" fillId="8" borderId="1" xfId="1" applyFont="1" applyFill="1" applyBorder="1"/>
    <xf numFmtId="167" fontId="13" fillId="5" borderId="1" xfId="1" applyNumberFormat="1" applyFont="1" applyFill="1" applyBorder="1"/>
    <xf numFmtId="0" fontId="13" fillId="0" borderId="1" xfId="1" applyFont="1" applyBorder="1" applyAlignment="1">
      <alignment horizontal="right"/>
    </xf>
    <xf numFmtId="9" fontId="13" fillId="0" borderId="0" xfId="1" applyNumberFormat="1" applyFont="1"/>
    <xf numFmtId="168" fontId="13" fillId="0" borderId="0" xfId="1" applyNumberFormat="1" applyFont="1"/>
    <xf numFmtId="0" fontId="10" fillId="0" borderId="0" xfId="1" applyFont="1"/>
    <xf numFmtId="0" fontId="20" fillId="0" borderId="0" xfId="1" applyFont="1"/>
    <xf numFmtId="0" fontId="21" fillId="0" borderId="0" xfId="1" applyFont="1"/>
    <xf numFmtId="0" fontId="0" fillId="0" borderId="0" xfId="0" applyFill="1" applyBorder="1" applyAlignment="1"/>
    <xf numFmtId="0" fontId="0" fillId="0" borderId="2" xfId="0" applyFill="1" applyBorder="1" applyAlignment="1"/>
    <xf numFmtId="0" fontId="22" fillId="0" borderId="3" xfId="0" applyFont="1" applyFill="1" applyBorder="1" applyAlignment="1">
      <alignment horizontal="center"/>
    </xf>
    <xf numFmtId="0" fontId="13" fillId="0" borderId="0" xfId="1" applyFont="1" applyBorder="1" applyAlignment="1">
      <alignment horizontal="right"/>
    </xf>
    <xf numFmtId="0" fontId="10" fillId="0" borderId="1" xfId="1" applyFont="1" applyBorder="1" applyAlignment="1">
      <alignment vertical="top" wrapText="1"/>
    </xf>
    <xf numFmtId="0" fontId="10" fillId="6" borderId="1" xfId="1" applyFont="1" applyFill="1" applyBorder="1" applyAlignment="1">
      <alignment vertical="top" wrapText="1"/>
    </xf>
    <xf numFmtId="166" fontId="13" fillId="6" borderId="1" xfId="1" applyNumberFormat="1" applyFont="1" applyFill="1" applyBorder="1"/>
    <xf numFmtId="0" fontId="13" fillId="0" borderId="1" xfId="1" applyFont="1" applyBorder="1" applyAlignment="1">
      <alignment horizontal="left" vertical="top" wrapText="1"/>
    </xf>
    <xf numFmtId="0" fontId="10" fillId="0" borderId="1" xfId="1" applyFont="1" applyBorder="1" applyAlignment="1">
      <alignment vertical="top"/>
    </xf>
    <xf numFmtId="0" fontId="13" fillId="0" borderId="1" xfId="1" applyFont="1" applyBorder="1" applyAlignment="1">
      <alignment vertical="top"/>
    </xf>
    <xf numFmtId="0" fontId="14" fillId="0" borderId="1" xfId="1" applyFont="1" applyBorder="1"/>
    <xf numFmtId="0" fontId="25" fillId="0" borderId="1" xfId="1" applyFont="1" applyBorder="1" applyAlignment="1">
      <alignment wrapText="1"/>
    </xf>
    <xf numFmtId="0" fontId="13" fillId="9" borderId="1" xfId="1" applyFont="1" applyFill="1" applyBorder="1"/>
    <xf numFmtId="166" fontId="13" fillId="8" borderId="1" xfId="1" applyNumberFormat="1" applyFont="1" applyFill="1" applyBorder="1"/>
    <xf numFmtId="169" fontId="13" fillId="6" borderId="1" xfId="1" applyNumberFormat="1" applyFont="1" applyFill="1" applyBorder="1"/>
    <xf numFmtId="0" fontId="5" fillId="3" borderId="0" xfId="2" applyFont="1" applyFill="1" applyAlignment="1" applyProtection="1">
      <alignment horizontal="center" vertical="center"/>
    </xf>
  </cellXfs>
  <cellStyles count="9">
    <cellStyle name="Currency_TapePivot" xfId="4"/>
    <cellStyle name="Normal_ALLOC1" xfId="5"/>
    <cellStyle name="Гиперссылка" xfId="2" builtinId="8"/>
    <cellStyle name="Гиперссылка 2" xfId="6"/>
    <cellStyle name="Гиперссылка 3" xfId="3"/>
    <cellStyle name="Обычный" xfId="0" builtinId="0"/>
    <cellStyle name="Обычный 2" xfId="1"/>
    <cellStyle name="Обычный 2 2" xfId="7"/>
    <cellStyle name="Обычный 3" xfId="8"/>
  </cellStyles>
  <dxfs count="4">
    <dxf>
      <font>
        <b val="0"/>
        <i val="0"/>
        <color theme="1"/>
      </font>
      <fill>
        <patternFill>
          <bgColor theme="6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b val="0"/>
        <i val="0"/>
        <color theme="1"/>
      </font>
      <fill>
        <patternFill>
          <bgColor theme="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'Сигма неизвестна'!$I$5</c:f>
          <c:strCache>
            <c:ptCount val="1"/>
            <c:pt idx="0">
              <c:v>Двухвыборочный t-тест для средних (c одинаковыми дисперсиями). Доверительный интервал. Уровень значимости 5,0%</c:v>
            </c:pt>
          </c:strCache>
        </c:strRef>
      </c:tx>
      <c:layout/>
      <c:overlay val="0"/>
      <c:txPr>
        <a:bodyPr/>
        <a:lstStyle/>
        <a:p>
          <a:pPr>
            <a:defRPr sz="1200" b="0"/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7.2796807041848668E-2"/>
          <c:y val="0.34260168971415889"/>
          <c:w val="0.89503838052559404"/>
          <c:h val="0.45562972538880397"/>
        </c:manualLayout>
      </c:layout>
      <c:scatterChart>
        <c:scatterStyle val="lineMarker"/>
        <c:varyColors val="0"/>
        <c:ser>
          <c:idx val="2"/>
          <c:order val="0"/>
          <c:tx>
            <c:strRef>
              <c:f>'Сигма неизвестна'!$E$48</c:f>
              <c:strCache>
                <c:ptCount val="1"/>
                <c:pt idx="0">
                  <c:v>Левая граница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xVal>
            <c:numRef>
              <c:f>'Сигма неизвестна'!$E$50:$E$51</c:f>
              <c:numCache>
                <c:formatCode>0.000</c:formatCode>
                <c:ptCount val="2"/>
                <c:pt idx="0">
                  <c:v>-6.6065848608840838</c:v>
                </c:pt>
                <c:pt idx="1">
                  <c:v>-6.6065848608840838</c:v>
                </c:pt>
              </c:numCache>
            </c:numRef>
          </c:xVal>
          <c:yVal>
            <c:numRef>
              <c:f>'Сигма неизвестна'!$F$50:$F$51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'Сигма неизвестна'!$E$38</c:f>
              <c:strCache>
                <c:ptCount val="1"/>
                <c:pt idx="0">
                  <c:v>мю1-мю2=0,000</c:v>
                </c:pt>
              </c:strCache>
            </c:strRef>
          </c:tx>
          <c:spPr>
            <a:ln w="38100" cap="flat" cmpd="sng" algn="ctr">
              <a:solidFill>
                <a:schemeClr val="dk1"/>
              </a:solidFill>
              <a:prstDash val="solid"/>
            </a:ln>
            <a:effectLst/>
          </c:spPr>
          <c:marker>
            <c:symbol val="none"/>
          </c:marker>
          <c:dLbls>
            <c:dLbl>
              <c:idx val="0"/>
              <c:delete val="1"/>
            </c:dLbl>
            <c:txPr>
              <a:bodyPr/>
              <a:lstStyle/>
              <a:p>
                <a:pPr>
                  <a:defRPr sz="900" b="1"/>
                </a:pPr>
                <a:endParaRPr lang="ru-RU"/>
              </a:p>
            </c:txPr>
            <c:dLblPos val="t"/>
            <c:showLegendKey val="0"/>
            <c:showVal val="0"/>
            <c:showCatName val="0"/>
            <c:showSerName val="1"/>
            <c:showPercent val="0"/>
            <c:showBubbleSize val="0"/>
            <c:separator> </c:separator>
            <c:showLeaderLines val="0"/>
          </c:dLbls>
          <c:xVal>
            <c:numRef>
              <c:f>'Сигма неизвестна'!$E$40:$E$41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'Сигма неизвестна'!$F$40:$F$41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'Сигма неизвестна'!$E$53</c:f>
              <c:strCache>
                <c:ptCount val="1"/>
                <c:pt idx="0">
                  <c:v>Правая граница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xVal>
            <c:numRef>
              <c:f>'Сигма неизвестна'!$E$55:$E$56</c:f>
              <c:numCache>
                <c:formatCode>0.000</c:formatCode>
                <c:ptCount val="2"/>
                <c:pt idx="0">
                  <c:v>1.1476824190401946</c:v>
                </c:pt>
                <c:pt idx="1">
                  <c:v>1.1476824190401946</c:v>
                </c:pt>
              </c:numCache>
            </c:numRef>
          </c:xVal>
          <c:yVal>
            <c:numRef>
              <c:f>'Сигма неизвестна'!$F$55:$F$56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'Сигма неизвестна'!$E$43</c:f>
              <c:strCache>
                <c:ptCount val="1"/>
                <c:pt idx="0">
                  <c:v>Хср1-Хср2=-2,729</c:v>
                </c:pt>
              </c:strCache>
            </c:strRef>
          </c:tx>
          <c:spPr>
            <a:ln w="22225">
              <a:solidFill>
                <a:srgbClr val="FF0000"/>
              </a:solidFill>
              <a:prstDash val="dash"/>
            </a:ln>
          </c:spPr>
          <c:marker>
            <c:symbol val="none"/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-1.1640349265138985E-2"/>
                  <c:y val="5.6099000021691506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separator> </c:separator>
            </c:dLbl>
            <c:txPr>
              <a:bodyPr/>
              <a:lstStyle/>
              <a:p>
                <a:pPr>
                  <a:defRPr>
                    <a:solidFill>
                      <a:srgbClr val="FF0000"/>
                    </a:solidFill>
                  </a:defRPr>
                </a:pPr>
                <a:endParaRPr lang="ru-RU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eparator> </c:separator>
            <c:showLeaderLines val="0"/>
          </c:dLbls>
          <c:xVal>
            <c:numRef>
              <c:f>'Сигма неизвестна'!$E$45:$E$46</c:f>
              <c:numCache>
                <c:formatCode>0.000</c:formatCode>
                <c:ptCount val="2"/>
                <c:pt idx="0">
                  <c:v>-2.7294512209219448</c:v>
                </c:pt>
                <c:pt idx="1">
                  <c:v>-2.7294512209219448</c:v>
                </c:pt>
              </c:numCache>
            </c:numRef>
          </c:xVal>
          <c:yVal>
            <c:numRef>
              <c:f>'Сигма неизвестна'!$F$45:$F$46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3134976"/>
        <c:axId val="133153536"/>
      </c:scatterChart>
      <c:valAx>
        <c:axId val="1331349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 i="1"/>
                </a:pPr>
                <a:r>
                  <a:rPr lang="en-US" b="0" i="1"/>
                  <a:t>excel2.ru</a:t>
                </a:r>
                <a:endParaRPr lang="ru-RU" b="0" i="1"/>
              </a:p>
            </c:rich>
          </c:tx>
          <c:layout>
            <c:manualLayout>
              <c:xMode val="edge"/>
              <c:yMode val="edge"/>
              <c:x val="5.1381369070338124E-3"/>
              <c:y val="2.2305372985402059E-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lumMod val="85000"/>
                <a:lumOff val="15000"/>
              </a:schemeClr>
            </a:solidFill>
          </a:ln>
        </c:spPr>
        <c:crossAx val="133153536"/>
        <c:crosses val="autoZero"/>
        <c:crossBetween val="midCat"/>
      </c:valAx>
      <c:valAx>
        <c:axId val="133153536"/>
        <c:scaling>
          <c:orientation val="minMax"/>
          <c:max val="1"/>
        </c:scaling>
        <c:delete val="0"/>
        <c:axPos val="l"/>
        <c:majorGridlines/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lumMod val="85000"/>
                <a:lumOff val="15000"/>
              </a:schemeClr>
            </a:solidFill>
          </a:ln>
        </c:spPr>
        <c:crossAx val="133134976"/>
        <c:crosses val="autoZero"/>
        <c:crossBetween val="midCat"/>
        <c:majorUnit val="0.2"/>
      </c:valAx>
    </c:plotArea>
    <c:legend>
      <c:legendPos val="b"/>
      <c:layout>
        <c:manualLayout>
          <c:xMode val="edge"/>
          <c:yMode val="edge"/>
          <c:x val="2.5547780858656673E-2"/>
          <c:y val="0.86633348517385744"/>
          <c:w val="0.96055926425504023"/>
          <c:h val="0.1175375805297065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</xdr:row>
      <xdr:rowOff>161924</xdr:rowOff>
    </xdr:from>
    <xdr:to>
      <xdr:col>16</xdr:col>
      <xdr:colOff>0</xdr:colOff>
      <xdr:row>20</xdr:row>
      <xdr:rowOff>161924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7</xdr:row>
      <xdr:rowOff>171450</xdr:rowOff>
    </xdr:from>
    <xdr:to>
      <xdr:col>12</xdr:col>
      <xdr:colOff>0</xdr:colOff>
      <xdr:row>8</xdr:row>
      <xdr:rowOff>85725</xdr:rowOff>
    </xdr:to>
    <xdr:sp macro="" textlink="$B$30">
      <xdr:nvSpPr>
        <xdr:cNvPr id="2" name="TextBox 1"/>
        <xdr:cNvSpPr txBox="1"/>
      </xdr:nvSpPr>
      <xdr:spPr>
        <a:xfrm>
          <a:off x="6229350" y="1790700"/>
          <a:ext cx="2409825" cy="238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863740BA-A672-4730-8EBE-34DDFEF1B26D}" type="TxLink">
            <a:rPr lang="ru-RU" sz="1100" b="1" i="1"/>
            <a:pPr/>
            <a:t>Нет оснований для отклонения Н0</a:t>
          </a:fld>
          <a:endParaRPr lang="ru-RU" sz="1100" b="1" i="1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excel2.ru/articles/dvuhvyborochnyy-t-test-s-odinakovymi-dispersiyami-v-ms-excel?utm_source=organic_file&amp;utm_medium=file&amp;utm_campaign=file_download" TargetMode="External"/><Relationship Id="rId1" Type="http://schemas.openxmlformats.org/officeDocument/2006/relationships/hyperlink" Target="http://www.excel2.ru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excel2.ru/articles/dvuhvyborochnyy-t-test-s-odinakovymi-dispersiyami-v-ms-excel?utm_source=organic_file&amp;utm_medium=file&amp;utm_campaign=file_download" TargetMode="External"/><Relationship Id="rId1" Type="http://schemas.openxmlformats.org/officeDocument/2006/relationships/hyperlink" Target="http://www.excel2.ru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8"/>
  <sheetViews>
    <sheetView tabSelected="1" workbookViewId="0">
      <selection activeCell="C19" sqref="C19"/>
    </sheetView>
  </sheetViews>
  <sheetFormatPr defaultRowHeight="12.75" x14ac:dyDescent="0.2"/>
  <cols>
    <col min="1" max="1" width="16.85546875" style="7" customWidth="1"/>
    <col min="2" max="2" width="17.140625" style="7" customWidth="1"/>
    <col min="3" max="3" width="14.85546875" style="7" customWidth="1"/>
    <col min="4" max="4" width="12.5703125" style="7" customWidth="1"/>
    <col min="5" max="5" width="8" style="7" customWidth="1"/>
    <col min="6" max="6" width="10.140625" style="7" customWidth="1"/>
    <col min="7" max="7" width="10" style="7" bestFit="1" customWidth="1"/>
    <col min="8" max="8" width="3.85546875" style="7" customWidth="1"/>
    <col min="9" max="9" width="12.140625" style="7" bestFit="1" customWidth="1"/>
    <col min="10" max="10" width="10.7109375" style="7" customWidth="1"/>
    <col min="11" max="11" width="3.7109375" style="7" customWidth="1"/>
    <col min="12" max="12" width="9.5703125" style="7" bestFit="1" customWidth="1"/>
    <col min="13" max="13" width="10.5703125" style="7" bestFit="1" customWidth="1"/>
    <col min="14" max="14" width="11.7109375" style="7" bestFit="1" customWidth="1"/>
    <col min="15" max="23" width="10.5703125" style="7" bestFit="1" customWidth="1"/>
    <col min="24" max="265" width="9.140625" style="7"/>
    <col min="266" max="266" width="10" style="7" customWidth="1"/>
    <col min="267" max="346" width="9.140625" style="7"/>
    <col min="347" max="347" width="8.5703125" style="7" customWidth="1"/>
    <col min="348" max="16384" width="9.140625" style="7"/>
  </cols>
  <sheetData>
    <row r="1" spans="1:16" ht="26.25" x14ac:dyDescent="0.2">
      <c r="A1" s="3" t="s">
        <v>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15.75" x14ac:dyDescent="0.25">
      <c r="A2" s="6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8.75" x14ac:dyDescent="0.2">
      <c r="A3" s="1" t="s">
        <v>50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5.75" x14ac:dyDescent="0.2">
      <c r="A4" s="21" t="s">
        <v>34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</row>
    <row r="5" spans="1:16" x14ac:dyDescent="0.2">
      <c r="I5" s="7" t="str">
        <f>"Двухвыборочный t-тест для средних (c одинаковыми дисперсиями). Доверительный интервал. Уровень значимости "&amp;TEXT(B7,"0,0%")</f>
        <v>Двухвыборочный t-тест для средних (c одинаковыми дисперсиями). Доверительный интервал. Уровень значимости 5,0%</v>
      </c>
    </row>
    <row r="6" spans="1:16" x14ac:dyDescent="0.2">
      <c r="A6" s="10" t="s">
        <v>29</v>
      </c>
      <c r="B6" s="10">
        <f>B35-C35</f>
        <v>0</v>
      </c>
      <c r="C6" s="7" t="s">
        <v>30</v>
      </c>
    </row>
    <row r="7" spans="1:16" ht="25.5" x14ac:dyDescent="0.2">
      <c r="A7" s="12" t="s">
        <v>14</v>
      </c>
      <c r="B7" s="31">
        <v>0.05</v>
      </c>
      <c r="L7" s="16"/>
      <c r="M7" s="16"/>
      <c r="N7" s="16"/>
    </row>
    <row r="8" spans="1:16" ht="25.5" x14ac:dyDescent="0.2">
      <c r="A8" s="12" t="s">
        <v>15</v>
      </c>
      <c r="B8" s="24">
        <f>1-B7</f>
        <v>0.95</v>
      </c>
      <c r="L8" s="16"/>
      <c r="M8" s="16"/>
      <c r="N8" s="16"/>
    </row>
    <row r="9" spans="1:16" x14ac:dyDescent="0.2">
      <c r="L9" s="16"/>
      <c r="M9" s="16"/>
      <c r="N9" s="16"/>
    </row>
    <row r="10" spans="1:16" x14ac:dyDescent="0.2">
      <c r="B10" s="9" t="s">
        <v>44</v>
      </c>
      <c r="C10" s="9" t="s">
        <v>45</v>
      </c>
      <c r="L10" s="16"/>
      <c r="M10" s="16"/>
      <c r="N10" s="16"/>
    </row>
    <row r="11" spans="1:16" x14ac:dyDescent="0.2">
      <c r="A11" s="12" t="s">
        <v>53</v>
      </c>
      <c r="B11" s="10">
        <f ca="1">COUNT(B39:B98)</f>
        <v>60</v>
      </c>
      <c r="C11" s="10">
        <f ca="1">COUNT(C39:C98)</f>
        <v>50</v>
      </c>
      <c r="L11" s="16"/>
      <c r="M11" s="16"/>
      <c r="N11" s="16"/>
    </row>
    <row r="12" spans="1:16" ht="25.5" x14ac:dyDescent="0.2">
      <c r="A12" s="12" t="s">
        <v>52</v>
      </c>
      <c r="B12" s="20">
        <f ca="1">AVERAGE($B$39:$B$98)</f>
        <v>97.790697994947564</v>
      </c>
      <c r="C12" s="20">
        <f ca="1">AVERAGE($C$39:$C$88)</f>
        <v>100.52014921586951</v>
      </c>
      <c r="L12" s="16"/>
      <c r="M12" s="16"/>
      <c r="N12" s="16"/>
    </row>
    <row r="13" spans="1:16" ht="27.75" x14ac:dyDescent="0.2">
      <c r="A13" s="12" t="s">
        <v>54</v>
      </c>
      <c r="B13" s="20">
        <f ca="1">_xlfn.VAR.S(B39:B98)</f>
        <v>118.39069973917923</v>
      </c>
      <c r="C13" s="20">
        <f ca="1">_xlfn.VAR.S(C39:C98)</f>
        <v>87.43025930267487</v>
      </c>
    </row>
    <row r="14" spans="1:16" x14ac:dyDescent="0.2">
      <c r="F14" s="35" t="s">
        <v>9</v>
      </c>
    </row>
    <row r="15" spans="1:16" ht="57" x14ac:dyDescent="0.25">
      <c r="A15" s="45" t="s">
        <v>33</v>
      </c>
      <c r="B15" s="12" t="s">
        <v>57</v>
      </c>
      <c r="C15" s="49" t="s">
        <v>69</v>
      </c>
      <c r="D15" s="43" t="s">
        <v>55</v>
      </c>
      <c r="F15" s="23" t="s">
        <v>10</v>
      </c>
      <c r="G15" s="23" t="s">
        <v>11</v>
      </c>
    </row>
    <row r="16" spans="1:16" x14ac:dyDescent="0.2">
      <c r="A16" s="20">
        <f ca="1">B12-C12</f>
        <v>-2.7294512209219448</v>
      </c>
      <c r="B16" s="20">
        <f ca="1">((B11-1)*B13+(C11-1)*C13)/SUM(B11:C11,-2)</f>
        <v>104.34383324483927</v>
      </c>
      <c r="C16" s="27">
        <f ca="1">_xlfn.T.INV(1-B7/2,SUM(B11:C11,-2))</f>
        <v>1.982173483307728</v>
      </c>
      <c r="D16" s="44">
        <f ca="1">(A16-B6)/SQRT(B16*(1/B11+1/C11))</f>
        <v>-1.3954241293952958</v>
      </c>
      <c r="F16" s="22">
        <f ca="1">$A$16-$C$16*SQRT($B$16*(1/B11+1/C11))</f>
        <v>-6.6065848608840838</v>
      </c>
      <c r="G16" s="22">
        <f ca="1">$A$16+$C$16*SQRT($B$16*(1/B11+1/C11))</f>
        <v>1.1476824190401946</v>
      </c>
    </row>
    <row r="17" spans="1:14" x14ac:dyDescent="0.2">
      <c r="C17" s="20">
        <f ca="1">-_xlfn.T.INV(B7/2,SUM(B11:C11,-2))</f>
        <v>1.982173483307728</v>
      </c>
    </row>
    <row r="18" spans="1:14" x14ac:dyDescent="0.2">
      <c r="C18" s="20">
        <f ca="1">TINV(B7,SUM(B11:C11,-2))</f>
        <v>1.982173483307728</v>
      </c>
    </row>
    <row r="19" spans="1:14" x14ac:dyDescent="0.2">
      <c r="C19" s="20">
        <f ca="1">_xlfn.T.INV.2T(B7,SUM(B11:C11,-2))</f>
        <v>1.982173483307728</v>
      </c>
    </row>
    <row r="21" spans="1:14" x14ac:dyDescent="0.2">
      <c r="A21" s="9" t="s">
        <v>23</v>
      </c>
      <c r="B21" s="9" t="s">
        <v>24</v>
      </c>
      <c r="D21" s="43" t="s">
        <v>20</v>
      </c>
    </row>
    <row r="22" spans="1:14" ht="14.25" x14ac:dyDescent="0.25">
      <c r="A22" s="32" t="s">
        <v>16</v>
      </c>
      <c r="B22" s="10" t="str">
        <f>"мю1-мю2="&amp;B6</f>
        <v>мю1-мю2=0</v>
      </c>
      <c r="D22" s="44">
        <f ca="1">2*(1-_xlfn.T.DIST(ABS(D16),SUM(B11:C11,-2),TRUE))</f>
        <v>0.16575060353572346</v>
      </c>
      <c r="I22" s="36" t="s">
        <v>68</v>
      </c>
    </row>
    <row r="23" spans="1:14" ht="14.25" x14ac:dyDescent="0.25">
      <c r="A23" s="32" t="s">
        <v>17</v>
      </c>
      <c r="B23" s="10" t="str">
        <f>"мю1-мю2&lt;&gt;"&amp;B6</f>
        <v>мю1-мю2&lt;&gt;0</v>
      </c>
      <c r="D23" s="51">
        <f ca="1">_xlfn.T.TEST(B39:B98,C39:C88,2,2)</f>
        <v>0.16575060353572216</v>
      </c>
      <c r="E23" s="7" t="s">
        <v>58</v>
      </c>
    </row>
    <row r="24" spans="1:14" x14ac:dyDescent="0.2">
      <c r="D24" s="51">
        <f ca="1">TTEST(B39:B98,C39:C88,2,2)</f>
        <v>0.16575060353572216</v>
      </c>
      <c r="E24" s="7" t="s">
        <v>58</v>
      </c>
    </row>
    <row r="25" spans="1:14" ht="14.25" x14ac:dyDescent="0.25">
      <c r="A25" s="17" t="s">
        <v>22</v>
      </c>
    </row>
    <row r="26" spans="1:14" x14ac:dyDescent="0.2">
      <c r="A26" s="30" t="b">
        <f ca="1">IF(OR(B6&lt;F16,B6&gt;G16),TRUE,FALSE)</f>
        <v>0</v>
      </c>
      <c r="B26" s="7" t="s">
        <v>21</v>
      </c>
    </row>
    <row r="27" spans="1:14" x14ac:dyDescent="0.2">
      <c r="A27" s="30" t="b">
        <f ca="1">ABS(D16)&gt;C16</f>
        <v>0</v>
      </c>
      <c r="B27" s="7" t="s">
        <v>59</v>
      </c>
    </row>
    <row r="28" spans="1:14" x14ac:dyDescent="0.2">
      <c r="A28" s="30" t="b">
        <f ca="1">B7&gt;D22</f>
        <v>0</v>
      </c>
      <c r="B28" s="7" t="s">
        <v>26</v>
      </c>
    </row>
    <row r="30" spans="1:14" x14ac:dyDescent="0.2">
      <c r="A30" s="28" t="s">
        <v>19</v>
      </c>
      <c r="B30" s="26" t="str">
        <f ca="1">IF(NOT(A26),"Нет оснований для отклонения Н0","Н0 отклоняется")</f>
        <v>Нет оснований для отклонения Н0</v>
      </c>
    </row>
    <row r="31" spans="1:14" x14ac:dyDescent="0.2">
      <c r="B31" s="15"/>
      <c r="K31" s="13"/>
      <c r="L31" s="13"/>
      <c r="M31" s="13"/>
      <c r="N31" s="13"/>
    </row>
    <row r="32" spans="1:14" ht="15.75" x14ac:dyDescent="0.25">
      <c r="A32" s="18" t="s">
        <v>48</v>
      </c>
      <c r="B32" s="25"/>
      <c r="C32" s="25"/>
    </row>
    <row r="34" spans="1:16" x14ac:dyDescent="0.2">
      <c r="A34" s="9" t="s">
        <v>6</v>
      </c>
      <c r="B34" s="9" t="s">
        <v>27</v>
      </c>
      <c r="C34" s="9" t="s">
        <v>28</v>
      </c>
    </row>
    <row r="35" spans="1:16" x14ac:dyDescent="0.2">
      <c r="A35" s="10" t="s">
        <v>18</v>
      </c>
      <c r="B35" s="11">
        <v>100</v>
      </c>
      <c r="C35" s="11">
        <v>100</v>
      </c>
      <c r="D35" s="37" t="s">
        <v>51</v>
      </c>
    </row>
    <row r="36" spans="1:16" ht="25.5" x14ac:dyDescent="0.2">
      <c r="A36" s="12" t="s">
        <v>5</v>
      </c>
      <c r="B36" s="11">
        <v>10</v>
      </c>
      <c r="C36" s="50">
        <f>B36</f>
        <v>10</v>
      </c>
      <c r="D36" s="37" t="s">
        <v>56</v>
      </c>
    </row>
    <row r="37" spans="1:16" x14ac:dyDescent="0.2">
      <c r="E37" s="18" t="s">
        <v>7</v>
      </c>
      <c r="F37" s="18"/>
      <c r="G37" s="18"/>
    </row>
    <row r="38" spans="1:16" ht="25.5" x14ac:dyDescent="0.2">
      <c r="A38" s="12" t="s">
        <v>8</v>
      </c>
      <c r="B38" s="12" t="s">
        <v>32</v>
      </c>
      <c r="C38" s="12" t="s">
        <v>31</v>
      </c>
      <c r="E38" s="7" t="str">
        <f>"мю1-мю2="&amp;TEXT(B35-C35,"0,000")</f>
        <v>мю1-мю2=0,000</v>
      </c>
    </row>
    <row r="39" spans="1:16" x14ac:dyDescent="0.2">
      <c r="A39" s="10">
        <v>1</v>
      </c>
      <c r="B39" s="14">
        <f t="shared" ref="B39:B70" ca="1" si="0">_xlfn.NORM.INV(RAND(),$B$35,$B$36)</f>
        <v>115.62520913878475</v>
      </c>
      <c r="C39" s="14">
        <f t="shared" ref="C39:C70" ca="1" si="1">_xlfn.NORM.INV(RAND(),C$35,C$36)</f>
        <v>108.70799335966328</v>
      </c>
      <c r="E39" s="10" t="s">
        <v>12</v>
      </c>
      <c r="F39" s="10" t="s">
        <v>13</v>
      </c>
    </row>
    <row r="40" spans="1:16" x14ac:dyDescent="0.2">
      <c r="A40" s="10">
        <v>2</v>
      </c>
      <c r="B40" s="14">
        <f t="shared" ca="1" si="0"/>
        <v>93.387187790875444</v>
      </c>
      <c r="C40" s="14">
        <f t="shared" ca="1" si="1"/>
        <v>96.989847865194292</v>
      </c>
      <c r="E40" s="10">
        <f>B35-C35</f>
        <v>0</v>
      </c>
      <c r="F40" s="10">
        <v>0</v>
      </c>
      <c r="O40" s="33"/>
    </row>
    <row r="41" spans="1:16" x14ac:dyDescent="0.2">
      <c r="A41" s="10">
        <v>3</v>
      </c>
      <c r="B41" s="14">
        <f t="shared" ca="1" si="0"/>
        <v>113.29431548373557</v>
      </c>
      <c r="C41" s="14">
        <f t="shared" ca="1" si="1"/>
        <v>92.738839839566225</v>
      </c>
      <c r="E41" s="10">
        <f>E40</f>
        <v>0</v>
      </c>
      <c r="F41" s="10">
        <v>1</v>
      </c>
    </row>
    <row r="42" spans="1:16" x14ac:dyDescent="0.2">
      <c r="A42" s="10">
        <v>4</v>
      </c>
      <c r="B42" s="14">
        <f t="shared" ca="1" si="0"/>
        <v>93.378520894682183</v>
      </c>
      <c r="C42" s="14">
        <f t="shared" ca="1" si="1"/>
        <v>110.89948867569579</v>
      </c>
      <c r="O42" s="29"/>
      <c r="P42" s="34"/>
    </row>
    <row r="43" spans="1:16" x14ac:dyDescent="0.2">
      <c r="A43" s="10">
        <v>5</v>
      </c>
      <c r="B43" s="14">
        <f t="shared" ca="1" si="0"/>
        <v>94.525010419289657</v>
      </c>
      <c r="C43" s="14">
        <f t="shared" ca="1" si="1"/>
        <v>96.855531034251442</v>
      </c>
      <c r="E43" s="7" t="str">
        <f ca="1">"Хср1-Хср2="&amp;TEXT(A16,"0,000")</f>
        <v>Хср1-Хср2=-2,729</v>
      </c>
    </row>
    <row r="44" spans="1:16" x14ac:dyDescent="0.2">
      <c r="A44" s="10">
        <v>6</v>
      </c>
      <c r="B44" s="14">
        <f t="shared" ca="1" si="0"/>
        <v>92.305960255090454</v>
      </c>
      <c r="C44" s="14">
        <f t="shared" ca="1" si="1"/>
        <v>123.38008658006348</v>
      </c>
      <c r="E44" s="10" t="s">
        <v>12</v>
      </c>
      <c r="F44" s="10" t="s">
        <v>13</v>
      </c>
    </row>
    <row r="45" spans="1:16" x14ac:dyDescent="0.2">
      <c r="A45" s="10">
        <v>7</v>
      </c>
      <c r="B45" s="14">
        <f t="shared" ca="1" si="0"/>
        <v>104.00148066693576</v>
      </c>
      <c r="C45" s="14">
        <f t="shared" ca="1" si="1"/>
        <v>103.73279280339325</v>
      </c>
      <c r="E45" s="20">
        <f ca="1">A16</f>
        <v>-2.7294512209219448</v>
      </c>
      <c r="F45" s="10">
        <v>0</v>
      </c>
    </row>
    <row r="46" spans="1:16" x14ac:dyDescent="0.2">
      <c r="A46" s="10">
        <v>8</v>
      </c>
      <c r="B46" s="14">
        <f t="shared" ca="1" si="0"/>
        <v>90.308302739160723</v>
      </c>
      <c r="C46" s="14">
        <f t="shared" ca="1" si="1"/>
        <v>87.426773675984833</v>
      </c>
      <c r="E46" s="20">
        <f ca="1">E45</f>
        <v>-2.7294512209219448</v>
      </c>
      <c r="F46" s="10">
        <v>1</v>
      </c>
    </row>
    <row r="47" spans="1:16" x14ac:dyDescent="0.2">
      <c r="A47" s="10">
        <v>9</v>
      </c>
      <c r="B47" s="14">
        <f t="shared" ca="1" si="0"/>
        <v>87.448211669876287</v>
      </c>
      <c r="C47" s="14">
        <f t="shared" ca="1" si="1"/>
        <v>103.92126001960337</v>
      </c>
    </row>
    <row r="48" spans="1:16" x14ac:dyDescent="0.2">
      <c r="A48" s="10">
        <v>10</v>
      </c>
      <c r="B48" s="14">
        <f t="shared" ca="1" si="0"/>
        <v>89.306328722811358</v>
      </c>
      <c r="C48" s="14">
        <f t="shared" ca="1" si="1"/>
        <v>99.647296231969378</v>
      </c>
      <c r="E48" s="7" t="str">
        <f>F15</f>
        <v>Левая граница</v>
      </c>
    </row>
    <row r="49" spans="1:6" x14ac:dyDescent="0.2">
      <c r="A49" s="10">
        <v>11</v>
      </c>
      <c r="B49" s="14">
        <f t="shared" ca="1" si="0"/>
        <v>97.318972114902579</v>
      </c>
      <c r="C49" s="14">
        <f t="shared" ca="1" si="1"/>
        <v>108.59146928976516</v>
      </c>
      <c r="E49" s="10" t="s">
        <v>12</v>
      </c>
      <c r="F49" s="10" t="s">
        <v>13</v>
      </c>
    </row>
    <row r="50" spans="1:6" x14ac:dyDescent="0.2">
      <c r="A50" s="10">
        <v>12</v>
      </c>
      <c r="B50" s="14">
        <f t="shared" ca="1" si="0"/>
        <v>77.768130539430231</v>
      </c>
      <c r="C50" s="14">
        <f t="shared" ca="1" si="1"/>
        <v>100.58731350920942</v>
      </c>
      <c r="E50" s="20">
        <f ca="1">F16</f>
        <v>-6.6065848608840838</v>
      </c>
      <c r="F50" s="10">
        <v>0</v>
      </c>
    </row>
    <row r="51" spans="1:6" x14ac:dyDescent="0.2">
      <c r="A51" s="10">
        <v>13</v>
      </c>
      <c r="B51" s="14">
        <f t="shared" ca="1" si="0"/>
        <v>85.786332231784442</v>
      </c>
      <c r="C51" s="14">
        <f t="shared" ca="1" si="1"/>
        <v>87.513182411410341</v>
      </c>
      <c r="E51" s="20">
        <f ca="1">E50</f>
        <v>-6.6065848608840838</v>
      </c>
      <c r="F51" s="10">
        <v>1</v>
      </c>
    </row>
    <row r="52" spans="1:6" x14ac:dyDescent="0.2">
      <c r="A52" s="10">
        <v>14</v>
      </c>
      <c r="B52" s="14">
        <f t="shared" ca="1" si="0"/>
        <v>75.019830622731277</v>
      </c>
      <c r="C52" s="14">
        <f t="shared" ca="1" si="1"/>
        <v>102.2806881177757</v>
      </c>
    </row>
    <row r="53" spans="1:6" x14ac:dyDescent="0.2">
      <c r="A53" s="10">
        <v>15</v>
      </c>
      <c r="B53" s="14">
        <f t="shared" ca="1" si="0"/>
        <v>95.083696073378292</v>
      </c>
      <c r="C53" s="14">
        <f t="shared" ca="1" si="1"/>
        <v>91.026060464193932</v>
      </c>
      <c r="E53" s="7" t="str">
        <f>G15</f>
        <v>Правая граница</v>
      </c>
    </row>
    <row r="54" spans="1:6" x14ac:dyDescent="0.2">
      <c r="A54" s="10">
        <v>16</v>
      </c>
      <c r="B54" s="14">
        <f t="shared" ca="1" si="0"/>
        <v>101.30017644356771</v>
      </c>
      <c r="C54" s="14">
        <f t="shared" ca="1" si="1"/>
        <v>96.620602804817267</v>
      </c>
      <c r="E54" s="10" t="s">
        <v>12</v>
      </c>
      <c r="F54" s="10" t="s">
        <v>13</v>
      </c>
    </row>
    <row r="55" spans="1:6" x14ac:dyDescent="0.2">
      <c r="A55" s="10">
        <v>17</v>
      </c>
      <c r="B55" s="14">
        <f t="shared" ca="1" si="0"/>
        <v>99.459132338289919</v>
      </c>
      <c r="C55" s="14">
        <f t="shared" ca="1" si="1"/>
        <v>81.844045403333226</v>
      </c>
      <c r="E55" s="20">
        <f ca="1">G16</f>
        <v>1.1476824190401946</v>
      </c>
      <c r="F55" s="10">
        <v>0</v>
      </c>
    </row>
    <row r="56" spans="1:6" x14ac:dyDescent="0.2">
      <c r="A56" s="10">
        <v>18</v>
      </c>
      <c r="B56" s="14">
        <f t="shared" ca="1" si="0"/>
        <v>112.57594825489036</v>
      </c>
      <c r="C56" s="14">
        <f t="shared" ca="1" si="1"/>
        <v>103.08856686206734</v>
      </c>
      <c r="E56" s="20">
        <f ca="1">E55</f>
        <v>1.1476824190401946</v>
      </c>
      <c r="F56" s="10">
        <v>1</v>
      </c>
    </row>
    <row r="57" spans="1:6" x14ac:dyDescent="0.2">
      <c r="A57" s="10">
        <v>19</v>
      </c>
      <c r="B57" s="14">
        <f t="shared" ca="1" si="0"/>
        <v>100.23730980252719</v>
      </c>
      <c r="C57" s="14">
        <f t="shared" ca="1" si="1"/>
        <v>111.84194798214834</v>
      </c>
    </row>
    <row r="58" spans="1:6" x14ac:dyDescent="0.2">
      <c r="A58" s="10">
        <v>20</v>
      </c>
      <c r="B58" s="14">
        <f t="shared" ca="1" si="0"/>
        <v>104.72872796751535</v>
      </c>
      <c r="C58" s="14">
        <f t="shared" ca="1" si="1"/>
        <v>100.86843188086547</v>
      </c>
    </row>
    <row r="59" spans="1:6" x14ac:dyDescent="0.2">
      <c r="A59" s="10">
        <v>21</v>
      </c>
      <c r="B59" s="14">
        <f t="shared" ca="1" si="0"/>
        <v>94.441568746043018</v>
      </c>
      <c r="C59" s="14">
        <f t="shared" ca="1" si="1"/>
        <v>104.03569623084582</v>
      </c>
    </row>
    <row r="60" spans="1:6" x14ac:dyDescent="0.2">
      <c r="A60" s="10">
        <v>22</v>
      </c>
      <c r="B60" s="14">
        <f t="shared" ca="1" si="0"/>
        <v>119.70179240468229</v>
      </c>
      <c r="C60" s="14">
        <f t="shared" ca="1" si="1"/>
        <v>106.93449938035242</v>
      </c>
    </row>
    <row r="61" spans="1:6" x14ac:dyDescent="0.2">
      <c r="A61" s="10">
        <v>23</v>
      </c>
      <c r="B61" s="14">
        <f t="shared" ca="1" si="0"/>
        <v>107.26928247191037</v>
      </c>
      <c r="C61" s="14">
        <f t="shared" ca="1" si="1"/>
        <v>98.462882771021626</v>
      </c>
    </row>
    <row r="62" spans="1:6" x14ac:dyDescent="0.2">
      <c r="A62" s="10">
        <v>24</v>
      </c>
      <c r="B62" s="14">
        <f t="shared" ca="1" si="0"/>
        <v>109.08511698279567</v>
      </c>
      <c r="C62" s="14">
        <f t="shared" ca="1" si="1"/>
        <v>100.22916847370263</v>
      </c>
    </row>
    <row r="63" spans="1:6" x14ac:dyDescent="0.2">
      <c r="A63" s="10">
        <v>25</v>
      </c>
      <c r="B63" s="14">
        <f t="shared" ca="1" si="0"/>
        <v>91.504108603402827</v>
      </c>
      <c r="C63" s="14">
        <f t="shared" ca="1" si="1"/>
        <v>106.13904791907103</v>
      </c>
    </row>
    <row r="64" spans="1:6" x14ac:dyDescent="0.2">
      <c r="A64" s="10">
        <v>26</v>
      </c>
      <c r="B64" s="14">
        <f t="shared" ca="1" si="0"/>
        <v>93.734287138968753</v>
      </c>
      <c r="C64" s="14">
        <f t="shared" ca="1" si="1"/>
        <v>112.31551337112529</v>
      </c>
    </row>
    <row r="65" spans="1:3" x14ac:dyDescent="0.2">
      <c r="A65" s="10">
        <v>27</v>
      </c>
      <c r="B65" s="14">
        <f t="shared" ca="1" si="0"/>
        <v>94.532125000143054</v>
      </c>
      <c r="C65" s="14">
        <f t="shared" ca="1" si="1"/>
        <v>90.70696400127585</v>
      </c>
    </row>
    <row r="66" spans="1:3" x14ac:dyDescent="0.2">
      <c r="A66" s="10">
        <v>28</v>
      </c>
      <c r="B66" s="14">
        <f t="shared" ca="1" si="0"/>
        <v>80.52014003561375</v>
      </c>
      <c r="C66" s="14">
        <f t="shared" ca="1" si="1"/>
        <v>111.61799580493259</v>
      </c>
    </row>
    <row r="67" spans="1:3" x14ac:dyDescent="0.2">
      <c r="A67" s="10">
        <v>29</v>
      </c>
      <c r="B67" s="14">
        <f t="shared" ca="1" si="0"/>
        <v>100.20836583135868</v>
      </c>
      <c r="C67" s="14">
        <f t="shared" ca="1" si="1"/>
        <v>101.77251115203082</v>
      </c>
    </row>
    <row r="68" spans="1:3" x14ac:dyDescent="0.2">
      <c r="A68" s="10">
        <v>30</v>
      </c>
      <c r="B68" s="14">
        <f t="shared" ca="1" si="0"/>
        <v>88.305061541602029</v>
      </c>
      <c r="C68" s="14">
        <f t="shared" ca="1" si="1"/>
        <v>89.618784470627276</v>
      </c>
    </row>
    <row r="69" spans="1:3" x14ac:dyDescent="0.2">
      <c r="A69" s="10">
        <v>31</v>
      </c>
      <c r="B69" s="14">
        <f t="shared" ca="1" si="0"/>
        <v>105.17259249208632</v>
      </c>
      <c r="C69" s="14">
        <f t="shared" ca="1" si="1"/>
        <v>92.496793708751326</v>
      </c>
    </row>
    <row r="70" spans="1:3" x14ac:dyDescent="0.2">
      <c r="A70" s="10">
        <v>32</v>
      </c>
      <c r="B70" s="14">
        <f t="shared" ca="1" si="0"/>
        <v>103.81446358407999</v>
      </c>
      <c r="C70" s="14">
        <f t="shared" ca="1" si="1"/>
        <v>93.178407381442014</v>
      </c>
    </row>
    <row r="71" spans="1:3" x14ac:dyDescent="0.2">
      <c r="A71" s="10">
        <v>33</v>
      </c>
      <c r="B71" s="14">
        <f t="shared" ref="B71:B98" ca="1" si="2">_xlfn.NORM.INV(RAND(),$B$35,$B$36)</f>
        <v>93.793771749635368</v>
      </c>
      <c r="C71" s="14">
        <f t="shared" ref="C71:C88" ca="1" si="3">_xlfn.NORM.INV(RAND(),C$35,C$36)</f>
        <v>109.56627600427969</v>
      </c>
    </row>
    <row r="72" spans="1:3" x14ac:dyDescent="0.2">
      <c r="A72" s="10">
        <v>34</v>
      </c>
      <c r="B72" s="14">
        <f t="shared" ca="1" si="2"/>
        <v>74.329032777145329</v>
      </c>
      <c r="C72" s="14">
        <f t="shared" ca="1" si="3"/>
        <v>90.950368798070997</v>
      </c>
    </row>
    <row r="73" spans="1:3" x14ac:dyDescent="0.2">
      <c r="A73" s="10">
        <v>35</v>
      </c>
      <c r="B73" s="14">
        <f t="shared" ca="1" si="2"/>
        <v>109.06967634130982</v>
      </c>
      <c r="C73" s="14">
        <f t="shared" ca="1" si="3"/>
        <v>75.19926894932442</v>
      </c>
    </row>
    <row r="74" spans="1:3" x14ac:dyDescent="0.2">
      <c r="A74" s="10">
        <v>36</v>
      </c>
      <c r="B74" s="14">
        <f t="shared" ca="1" si="2"/>
        <v>102.72970543599926</v>
      </c>
      <c r="C74" s="14">
        <f t="shared" ca="1" si="3"/>
        <v>109.67386874458866</v>
      </c>
    </row>
    <row r="75" spans="1:3" x14ac:dyDescent="0.2">
      <c r="A75" s="10">
        <v>37</v>
      </c>
      <c r="B75" s="14">
        <f t="shared" ca="1" si="2"/>
        <v>111.08993264115698</v>
      </c>
      <c r="C75" s="14">
        <f t="shared" ca="1" si="3"/>
        <v>106.60903061521066</v>
      </c>
    </row>
    <row r="76" spans="1:3" x14ac:dyDescent="0.2">
      <c r="A76" s="10">
        <v>38</v>
      </c>
      <c r="B76" s="14">
        <f t="shared" ca="1" si="2"/>
        <v>104.53253447837909</v>
      </c>
      <c r="C76" s="14">
        <f t="shared" ca="1" si="3"/>
        <v>81.745652803786228</v>
      </c>
    </row>
    <row r="77" spans="1:3" x14ac:dyDescent="0.2">
      <c r="A77" s="10">
        <v>39</v>
      </c>
      <c r="B77" s="14">
        <f t="shared" ca="1" si="2"/>
        <v>110.10984574078182</v>
      </c>
      <c r="C77" s="14">
        <f t="shared" ca="1" si="3"/>
        <v>96.455208071340053</v>
      </c>
    </row>
    <row r="78" spans="1:3" x14ac:dyDescent="0.2">
      <c r="A78" s="10">
        <v>40</v>
      </c>
      <c r="B78" s="14">
        <f t="shared" ca="1" si="2"/>
        <v>105.76967071964204</v>
      </c>
      <c r="C78" s="14">
        <f t="shared" ca="1" si="3"/>
        <v>104.61021608762474</v>
      </c>
    </row>
    <row r="79" spans="1:3" x14ac:dyDescent="0.2">
      <c r="A79" s="10">
        <v>41</v>
      </c>
      <c r="B79" s="14">
        <f t="shared" ca="1" si="2"/>
        <v>74.579993899969764</v>
      </c>
      <c r="C79" s="14">
        <f t="shared" ca="1" si="3"/>
        <v>106.50641294388022</v>
      </c>
    </row>
    <row r="80" spans="1:3" x14ac:dyDescent="0.2">
      <c r="A80" s="10">
        <v>42</v>
      </c>
      <c r="B80" s="14">
        <f t="shared" ca="1" si="2"/>
        <v>94.368055424292479</v>
      </c>
      <c r="C80" s="14">
        <f t="shared" ca="1" si="3"/>
        <v>97.298064995262848</v>
      </c>
    </row>
    <row r="81" spans="1:3" x14ac:dyDescent="0.2">
      <c r="A81" s="10">
        <v>43</v>
      </c>
      <c r="B81" s="14">
        <f t="shared" ca="1" si="2"/>
        <v>110.9815220970319</v>
      </c>
      <c r="C81" s="14">
        <f t="shared" ca="1" si="3"/>
        <v>101.94474450991967</v>
      </c>
    </row>
    <row r="82" spans="1:3" x14ac:dyDescent="0.2">
      <c r="A82" s="10">
        <v>44</v>
      </c>
      <c r="B82" s="14">
        <f t="shared" ca="1" si="2"/>
        <v>96.274530960593538</v>
      </c>
      <c r="C82" s="14">
        <f t="shared" ca="1" si="3"/>
        <v>103.73232149619733</v>
      </c>
    </row>
    <row r="83" spans="1:3" x14ac:dyDescent="0.2">
      <c r="A83" s="10">
        <v>45</v>
      </c>
      <c r="B83" s="14">
        <f t="shared" ca="1" si="2"/>
        <v>108.2564457179338</v>
      </c>
      <c r="C83" s="14">
        <f t="shared" ca="1" si="3"/>
        <v>88.676815698288365</v>
      </c>
    </row>
    <row r="84" spans="1:3" x14ac:dyDescent="0.2">
      <c r="A84" s="10">
        <v>46</v>
      </c>
      <c r="B84" s="14">
        <f t="shared" ca="1" si="2"/>
        <v>96.359302069184679</v>
      </c>
      <c r="C84" s="14">
        <f t="shared" ca="1" si="3"/>
        <v>107.96975045721383</v>
      </c>
    </row>
    <row r="85" spans="1:3" x14ac:dyDescent="0.2">
      <c r="A85" s="10">
        <v>47</v>
      </c>
      <c r="B85" s="14">
        <f t="shared" ca="1" si="2"/>
        <v>81.381599783075174</v>
      </c>
      <c r="C85" s="14">
        <f t="shared" ca="1" si="3"/>
        <v>110.62346146776574</v>
      </c>
    </row>
    <row r="86" spans="1:3" x14ac:dyDescent="0.2">
      <c r="A86" s="10">
        <v>48</v>
      </c>
      <c r="B86" s="14">
        <f t="shared" ca="1" si="2"/>
        <v>92.336672302688044</v>
      </c>
      <c r="C86" s="14">
        <f t="shared" ca="1" si="3"/>
        <v>103.12459285086476</v>
      </c>
    </row>
    <row r="87" spans="1:3" x14ac:dyDescent="0.2">
      <c r="A87" s="10">
        <v>49</v>
      </c>
      <c r="B87" s="14">
        <f t="shared" ca="1" si="2"/>
        <v>109.3289315904607</v>
      </c>
      <c r="C87" s="14">
        <f t="shared" ca="1" si="3"/>
        <v>105.65700761062534</v>
      </c>
    </row>
    <row r="88" spans="1:3" x14ac:dyDescent="0.2">
      <c r="A88" s="10">
        <v>50</v>
      </c>
      <c r="B88" s="14">
        <f t="shared" ca="1" si="2"/>
        <v>97.877479459163439</v>
      </c>
      <c r="C88" s="14">
        <f t="shared" ca="1" si="3"/>
        <v>109.59391521308142</v>
      </c>
    </row>
    <row r="89" spans="1:3" x14ac:dyDescent="0.2">
      <c r="A89" s="10">
        <v>51</v>
      </c>
      <c r="B89" s="14">
        <f t="shared" ca="1" si="2"/>
        <v>107.46678055522084</v>
      </c>
    </row>
    <row r="90" spans="1:3" x14ac:dyDescent="0.2">
      <c r="A90" s="10">
        <v>52</v>
      </c>
      <c r="B90" s="14">
        <f t="shared" ca="1" si="2"/>
        <v>109.77220883001118</v>
      </c>
    </row>
    <row r="91" spans="1:3" x14ac:dyDescent="0.2">
      <c r="A91" s="10">
        <v>53</v>
      </c>
      <c r="B91" s="14">
        <f t="shared" ca="1" si="2"/>
        <v>89.478394123558843</v>
      </c>
    </row>
    <row r="92" spans="1:3" x14ac:dyDescent="0.2">
      <c r="A92" s="10">
        <v>54</v>
      </c>
      <c r="B92" s="14">
        <f t="shared" ca="1" si="2"/>
        <v>99.546940222193854</v>
      </c>
    </row>
    <row r="93" spans="1:3" x14ac:dyDescent="0.2">
      <c r="A93" s="10">
        <v>55</v>
      </c>
      <c r="B93" s="14">
        <f t="shared" ca="1" si="2"/>
        <v>111.62585871175062</v>
      </c>
    </row>
    <row r="94" spans="1:3" x14ac:dyDescent="0.2">
      <c r="A94" s="10">
        <v>56</v>
      </c>
      <c r="B94" s="14">
        <f t="shared" ca="1" si="2"/>
        <v>89.545584313744754</v>
      </c>
    </row>
    <row r="95" spans="1:3" x14ac:dyDescent="0.2">
      <c r="A95" s="10">
        <v>57</v>
      </c>
      <c r="B95" s="14">
        <f t="shared" ca="1" si="2"/>
        <v>84.703513280254299</v>
      </c>
    </row>
    <row r="96" spans="1:3" x14ac:dyDescent="0.2">
      <c r="A96" s="10">
        <v>58</v>
      </c>
      <c r="B96" s="14">
        <f t="shared" ca="1" si="2"/>
        <v>83.822769141175172</v>
      </c>
    </row>
    <row r="97" spans="1:2" x14ac:dyDescent="0.2">
      <c r="A97" s="10">
        <v>59</v>
      </c>
      <c r="B97" s="14">
        <f t="shared" ca="1" si="2"/>
        <v>107.18452781715142</v>
      </c>
    </row>
    <row r="98" spans="1:2" x14ac:dyDescent="0.2">
      <c r="A98" s="10">
        <v>60</v>
      </c>
      <c r="B98" s="14">
        <f t="shared" ca="1" si="2"/>
        <v>99.978910510402812</v>
      </c>
    </row>
  </sheetData>
  <conditionalFormatting sqref="A26:A28">
    <cfRule type="expression" dxfId="3" priority="6">
      <formula>A26=FALSE</formula>
    </cfRule>
  </conditionalFormatting>
  <conditionalFormatting sqref="D23">
    <cfRule type="expression" dxfId="2" priority="2">
      <formula>$B$6=0</formula>
    </cfRule>
  </conditionalFormatting>
  <conditionalFormatting sqref="D24">
    <cfRule type="expression" dxfId="1" priority="1">
      <formula>$B$6=0</formula>
    </cfRule>
  </conditionalFormatting>
  <hyperlinks>
    <hyperlink ref="A1:G1" r:id="rId1" display="Файл скачан с сайта excel2.ru &gt;&gt;&gt;"/>
    <hyperlink ref="A2" r:id="rId2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7"/>
  <sheetViews>
    <sheetView workbookViewId="0">
      <selection activeCell="A2" sqref="A2"/>
    </sheetView>
  </sheetViews>
  <sheetFormatPr defaultRowHeight="12.75" x14ac:dyDescent="0.2"/>
  <cols>
    <col min="1" max="1" width="16.85546875" style="7" customWidth="1"/>
    <col min="2" max="2" width="15.28515625" style="7" customWidth="1"/>
    <col min="3" max="3" width="14.85546875" style="7" customWidth="1"/>
    <col min="4" max="4" width="13" style="7" customWidth="1"/>
    <col min="5" max="5" width="17.42578125" style="7" bestFit="1" customWidth="1"/>
    <col min="6" max="6" width="31" style="7" bestFit="1" customWidth="1"/>
    <col min="7" max="7" width="21.5703125" style="7" bestFit="1" customWidth="1"/>
    <col min="8" max="8" width="3.85546875" style="7" customWidth="1"/>
    <col min="9" max="9" width="35.42578125" style="7" bestFit="1" customWidth="1"/>
    <col min="10" max="11" width="14.42578125" style="7" bestFit="1" customWidth="1"/>
    <col min="12" max="12" width="10.5703125" style="7" bestFit="1" customWidth="1"/>
    <col min="13" max="13" width="11.7109375" style="7" bestFit="1" customWidth="1"/>
    <col min="14" max="22" width="10.5703125" style="7" bestFit="1" customWidth="1"/>
    <col min="23" max="264" width="9.140625" style="7"/>
    <col min="265" max="265" width="10" style="7" customWidth="1"/>
    <col min="266" max="345" width="9.140625" style="7"/>
    <col min="346" max="346" width="8.5703125" style="7" customWidth="1"/>
    <col min="347" max="16384" width="9.140625" style="7"/>
  </cols>
  <sheetData>
    <row r="1" spans="1:15" ht="26.25" x14ac:dyDescent="0.2">
      <c r="A1" s="3" t="s">
        <v>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5.75" x14ac:dyDescent="0.25">
      <c r="A2" s="6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8.75" x14ac:dyDescent="0.2">
      <c r="A3" s="1" t="str">
        <f>'Сигма неизвестна'!A3</f>
        <v>Двухвыборочный t-тест для средних (с одинаковыми дисперсиями)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.75" x14ac:dyDescent="0.2">
      <c r="A4" s="21" t="s">
        <v>39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5" spans="1:15" ht="15" x14ac:dyDescent="0.25">
      <c r="I5" t="s">
        <v>60</v>
      </c>
      <c r="J5"/>
      <c r="K5"/>
    </row>
    <row r="6" spans="1:15" ht="16.5" thickBot="1" x14ac:dyDescent="0.3">
      <c r="A6" s="10" t="s">
        <v>29</v>
      </c>
      <c r="B6" s="10">
        <v>0</v>
      </c>
      <c r="C6" s="7" t="s">
        <v>38</v>
      </c>
      <c r="E6" s="8"/>
      <c r="G6" s="8"/>
      <c r="I6"/>
      <c r="J6"/>
      <c r="K6"/>
    </row>
    <row r="7" spans="1:15" ht="26.25" x14ac:dyDescent="0.25">
      <c r="A7" s="12" t="s">
        <v>14</v>
      </c>
      <c r="B7" s="31">
        <v>0.05</v>
      </c>
      <c r="I7" s="40"/>
      <c r="J7" s="40" t="s">
        <v>44</v>
      </c>
      <c r="K7" s="40" t="s">
        <v>45</v>
      </c>
    </row>
    <row r="8" spans="1:15" ht="15" x14ac:dyDescent="0.25">
      <c r="I8" s="38" t="s">
        <v>18</v>
      </c>
      <c r="J8" s="38">
        <v>100.87269827730181</v>
      </c>
      <c r="K8" s="38">
        <v>98.456427489012313</v>
      </c>
    </row>
    <row r="9" spans="1:15" ht="15" x14ac:dyDescent="0.25">
      <c r="B9" s="9" t="s">
        <v>27</v>
      </c>
      <c r="C9" s="9" t="s">
        <v>28</v>
      </c>
      <c r="I9" s="38" t="s">
        <v>37</v>
      </c>
      <c r="J9" s="38">
        <v>91.858594006689628</v>
      </c>
      <c r="K9" s="38">
        <v>136.0447718087876</v>
      </c>
      <c r="L9" s="16"/>
      <c r="M9" s="16"/>
    </row>
    <row r="10" spans="1:15" ht="15" x14ac:dyDescent="0.25">
      <c r="A10" s="12" t="s">
        <v>53</v>
      </c>
      <c r="B10" s="10">
        <f>COUNT(B28:B87)</f>
        <v>60</v>
      </c>
      <c r="C10" s="10">
        <f>COUNT(C28:C87)</f>
        <v>50</v>
      </c>
      <c r="I10" s="38" t="s">
        <v>35</v>
      </c>
      <c r="J10" s="38">
        <v>60</v>
      </c>
      <c r="K10" s="38">
        <v>50</v>
      </c>
      <c r="L10" s="16"/>
      <c r="M10" s="16"/>
    </row>
    <row r="11" spans="1:15" ht="26.25" x14ac:dyDescent="0.25">
      <c r="A11" s="12" t="s">
        <v>52</v>
      </c>
      <c r="B11" s="20">
        <f>AVERAGE(B28:B87)</f>
        <v>100.87269827730181</v>
      </c>
      <c r="C11" s="20">
        <f>AVERAGE(C28:C77)</f>
        <v>98.456427489012313</v>
      </c>
      <c r="I11" s="38" t="s">
        <v>61</v>
      </c>
      <c r="J11" s="38">
        <v>111.90602652801186</v>
      </c>
      <c r="K11" s="38"/>
      <c r="L11" s="16"/>
      <c r="M11" s="16"/>
    </row>
    <row r="12" spans="1:15" ht="28.5" x14ac:dyDescent="0.25">
      <c r="A12" s="12" t="s">
        <v>54</v>
      </c>
      <c r="B12" s="20">
        <f>_xlfn.VAR.S(B28:B87)</f>
        <v>91.858594006689628</v>
      </c>
      <c r="C12" s="20">
        <f>_xlfn.VAR.S(C28:C77)</f>
        <v>136.0447718087876</v>
      </c>
      <c r="I12" s="38" t="s">
        <v>36</v>
      </c>
      <c r="J12" s="38">
        <v>0</v>
      </c>
      <c r="K12" s="38"/>
      <c r="L12" s="16"/>
      <c r="M12" s="16"/>
    </row>
    <row r="13" spans="1:15" ht="15" x14ac:dyDescent="0.25">
      <c r="I13" s="38" t="s">
        <v>62</v>
      </c>
      <c r="J13" s="38">
        <v>108</v>
      </c>
      <c r="K13" s="38"/>
      <c r="L13" s="16"/>
      <c r="M13" s="16"/>
    </row>
    <row r="14" spans="1:15" ht="68.25" x14ac:dyDescent="0.25">
      <c r="A14" s="45" t="s">
        <v>33</v>
      </c>
      <c r="B14" s="12" t="s">
        <v>57</v>
      </c>
      <c r="C14" s="49" t="s">
        <v>69</v>
      </c>
      <c r="D14" s="49" t="s">
        <v>70</v>
      </c>
      <c r="E14" s="43" t="s">
        <v>55</v>
      </c>
      <c r="I14" s="38" t="s">
        <v>63</v>
      </c>
      <c r="J14" s="38">
        <v>1.1928426271137471</v>
      </c>
      <c r="K14" s="38"/>
      <c r="L14" s="16"/>
      <c r="M14" s="16"/>
    </row>
    <row r="15" spans="1:15" ht="15" x14ac:dyDescent="0.25">
      <c r="A15" s="20">
        <f>B11-C11</f>
        <v>2.4162707882894949</v>
      </c>
      <c r="B15" s="20">
        <f>((B10-1)*B12+(C10-1)*C12)/SUM(B10:C10,-2)</f>
        <v>111.90602652801186</v>
      </c>
      <c r="C15" s="27">
        <f>_xlfn.T.INV(1-B7/2,SUM(B10:C10,-2))</f>
        <v>1.982173483307728</v>
      </c>
      <c r="D15" s="27">
        <f>_xlfn.T.INV(1-B7,SUM(B10:C10,-2))</f>
        <v>1.6590851435958269</v>
      </c>
      <c r="E15" s="44">
        <f>(A15-B6)/SQRT(B15*(1/B10+1/C10))</f>
        <v>1.1928426271137471</v>
      </c>
      <c r="I15" s="38" t="s">
        <v>64</v>
      </c>
      <c r="J15" s="38">
        <v>0.11777252828658039</v>
      </c>
      <c r="K15" s="38"/>
    </row>
    <row r="16" spans="1:15" ht="15" x14ac:dyDescent="0.25">
      <c r="I16" s="38" t="s">
        <v>65</v>
      </c>
      <c r="J16" s="38">
        <v>1.6590851435958269</v>
      </c>
      <c r="K16" s="38"/>
    </row>
    <row r="17" spans="1:14" ht="15" x14ac:dyDescent="0.25">
      <c r="A17" s="9" t="s">
        <v>42</v>
      </c>
      <c r="B17" s="9" t="s">
        <v>24</v>
      </c>
      <c r="I17" s="38" t="s">
        <v>66</v>
      </c>
      <c r="J17" s="38">
        <v>0.23554505657316077</v>
      </c>
      <c r="K17" s="38"/>
    </row>
    <row r="18" spans="1:14" ht="15.75" thickBot="1" x14ac:dyDescent="0.3">
      <c r="A18" s="32" t="s">
        <v>16</v>
      </c>
      <c r="B18" s="10" t="str">
        <f>"мю1-мю2="&amp;B6</f>
        <v>мю1-мю2=0</v>
      </c>
      <c r="I18" s="39" t="s">
        <v>67</v>
      </c>
      <c r="J18" s="39">
        <v>1.982173483307728</v>
      </c>
      <c r="K18" s="39"/>
    </row>
    <row r="19" spans="1:14" ht="14.25" x14ac:dyDescent="0.25">
      <c r="A19" s="41"/>
      <c r="B19" s="15"/>
      <c r="D19" s="17" t="s">
        <v>22</v>
      </c>
    </row>
    <row r="20" spans="1:14" ht="38.25" x14ac:dyDescent="0.2">
      <c r="A20" s="46" t="s">
        <v>43</v>
      </c>
      <c r="B20" s="47"/>
      <c r="C20" s="43" t="s">
        <v>20</v>
      </c>
      <c r="D20" s="42" t="s">
        <v>25</v>
      </c>
      <c r="E20" s="42" t="s">
        <v>46</v>
      </c>
      <c r="F20" s="42" t="s">
        <v>47</v>
      </c>
      <c r="G20" s="42" t="s">
        <v>49</v>
      </c>
    </row>
    <row r="21" spans="1:14" ht="14.25" x14ac:dyDescent="0.25">
      <c r="A21" s="32" t="s">
        <v>17</v>
      </c>
      <c r="B21" s="10" t="str">
        <f>"мю1-мю2&lt;&gt;"&amp;$B$6</f>
        <v>мю1-мю2&lt;&gt;0</v>
      </c>
      <c r="C21" s="52">
        <f>2*(1-_xlfn.T.DIST(ABS(E15),SUM(B10:C10,-2),TRUE))</f>
        <v>0.23554505657316072</v>
      </c>
      <c r="D21" s="30" t="b">
        <f>ABS($E$15)&gt;C15</f>
        <v>0</v>
      </c>
      <c r="E21" s="30" t="b">
        <f>$B$7&gt;C21</f>
        <v>0</v>
      </c>
      <c r="F21" s="48" t="str">
        <f>IF(NOT(D21),"Нет оснований для отклонения Н0","Н0 отклоняется")</f>
        <v>Нет оснований для отклонения Н0</v>
      </c>
      <c r="G21" s="10" t="s">
        <v>40</v>
      </c>
    </row>
    <row r="22" spans="1:14" ht="14.25" x14ac:dyDescent="0.25">
      <c r="A22" s="32" t="s">
        <v>17</v>
      </c>
      <c r="B22" s="10" t="str">
        <f>"мю1-мю2&gt;"&amp;$B$6</f>
        <v>мю1-мю2&gt;0</v>
      </c>
      <c r="C22" s="52">
        <f>1-_xlfn.T.DIST(E15,SUM(B10:C10,-2),TRUE)</f>
        <v>0.11777252828658036</v>
      </c>
      <c r="D22" s="30" t="b">
        <f>$E$15&gt;$D$15</f>
        <v>0</v>
      </c>
      <c r="E22" s="30" t="b">
        <f>$B$7&gt;C22</f>
        <v>0</v>
      </c>
      <c r="F22" s="48" t="str">
        <f t="shared" ref="F22:F23" si="0">IF(NOT(D22),"Нет оснований для отклонения Н0","Н0 отклоняется")</f>
        <v>Нет оснований для отклонения Н0</v>
      </c>
      <c r="G22" s="10" t="s">
        <v>41</v>
      </c>
    </row>
    <row r="23" spans="1:14" ht="14.25" x14ac:dyDescent="0.25">
      <c r="A23" s="32" t="s">
        <v>17</v>
      </c>
      <c r="B23" s="10" t="str">
        <f>"мю1-мю2&lt;"&amp;$B$6</f>
        <v>мю1-мю2&lt;0</v>
      </c>
      <c r="C23" s="52">
        <f>_xlfn.T.DIST(E15,SUM(B10:C10,-2),TRUE)</f>
        <v>0.88222747171341964</v>
      </c>
      <c r="D23" s="30" t="b">
        <f>$E$15&lt;-$D$15</f>
        <v>0</v>
      </c>
      <c r="E23" s="30" t="b">
        <f t="shared" ref="E23" si="1">$B$7&gt;C23</f>
        <v>0</v>
      </c>
      <c r="F23" s="48" t="str">
        <f t="shared" si="0"/>
        <v>Нет оснований для отклонения Н0</v>
      </c>
      <c r="G23" s="10" t="s">
        <v>41</v>
      </c>
    </row>
    <row r="25" spans="1:14" ht="15.75" x14ac:dyDescent="0.25">
      <c r="A25" s="18" t="s">
        <v>48</v>
      </c>
      <c r="B25" s="25"/>
      <c r="C25" s="25"/>
    </row>
    <row r="26" spans="1:14" x14ac:dyDescent="0.2">
      <c r="A26" s="26"/>
      <c r="N26" s="33"/>
    </row>
    <row r="27" spans="1:14" x14ac:dyDescent="0.2">
      <c r="A27" s="12" t="s">
        <v>8</v>
      </c>
      <c r="B27" s="12" t="s">
        <v>44</v>
      </c>
      <c r="C27" s="12" t="s">
        <v>45</v>
      </c>
    </row>
    <row r="28" spans="1:14" x14ac:dyDescent="0.2">
      <c r="A28" s="10">
        <v>1</v>
      </c>
      <c r="B28" s="14">
        <v>87.42227061455489</v>
      </c>
      <c r="C28" s="14">
        <v>106.03385564554146</v>
      </c>
    </row>
    <row r="29" spans="1:14" x14ac:dyDescent="0.2">
      <c r="A29" s="10">
        <v>2</v>
      </c>
      <c r="B29" s="14">
        <v>105.54927626491121</v>
      </c>
      <c r="C29" s="14">
        <v>88.070087048586288</v>
      </c>
    </row>
    <row r="30" spans="1:14" x14ac:dyDescent="0.2">
      <c r="A30" s="10">
        <v>3</v>
      </c>
      <c r="B30" s="14">
        <v>98.286332619555068</v>
      </c>
      <c r="C30" s="14">
        <v>86.984119003318213</v>
      </c>
    </row>
    <row r="31" spans="1:14" x14ac:dyDescent="0.2">
      <c r="A31" s="10">
        <v>4</v>
      </c>
      <c r="B31" s="14">
        <v>115.60608626124136</v>
      </c>
      <c r="C31" s="14">
        <v>105.49440741357616</v>
      </c>
    </row>
    <row r="32" spans="1:14" x14ac:dyDescent="0.2">
      <c r="A32" s="10">
        <v>5</v>
      </c>
      <c r="B32" s="14">
        <v>110.97420243890868</v>
      </c>
      <c r="C32" s="14">
        <v>91.279631912521154</v>
      </c>
    </row>
    <row r="33" spans="1:3" x14ac:dyDescent="0.2">
      <c r="A33" s="10">
        <v>6</v>
      </c>
      <c r="B33" s="14">
        <v>97.50694459442272</v>
      </c>
      <c r="C33" s="14">
        <v>84.791635667351144</v>
      </c>
    </row>
    <row r="34" spans="1:3" x14ac:dyDescent="0.2">
      <c r="A34" s="10">
        <v>7</v>
      </c>
      <c r="B34" s="14">
        <v>89.081656551109901</v>
      </c>
      <c r="C34" s="14">
        <v>100.72877048824694</v>
      </c>
    </row>
    <row r="35" spans="1:3" x14ac:dyDescent="0.2">
      <c r="A35" s="10">
        <v>8</v>
      </c>
      <c r="B35" s="14">
        <v>101.46446184605605</v>
      </c>
      <c r="C35" s="14">
        <v>92.477607949899905</v>
      </c>
    </row>
    <row r="36" spans="1:3" x14ac:dyDescent="0.2">
      <c r="A36" s="10">
        <v>9</v>
      </c>
      <c r="B36" s="14">
        <v>111.76508254841437</v>
      </c>
      <c r="C36" s="14">
        <v>92.280113849014654</v>
      </c>
    </row>
    <row r="37" spans="1:3" x14ac:dyDescent="0.2">
      <c r="A37" s="10">
        <v>10</v>
      </c>
      <c r="B37" s="14">
        <v>81.185187631584299</v>
      </c>
      <c r="C37" s="14">
        <v>97.602352296223643</v>
      </c>
    </row>
    <row r="38" spans="1:3" x14ac:dyDescent="0.2">
      <c r="A38" s="10">
        <v>11</v>
      </c>
      <c r="B38" s="14">
        <v>108.81290406710576</v>
      </c>
      <c r="C38" s="14">
        <v>97.833144084461452</v>
      </c>
    </row>
    <row r="39" spans="1:3" x14ac:dyDescent="0.2">
      <c r="A39" s="10">
        <v>12</v>
      </c>
      <c r="B39" s="14">
        <v>109.26264193499463</v>
      </c>
      <c r="C39" s="14">
        <v>105.87516060331727</v>
      </c>
    </row>
    <row r="40" spans="1:3" x14ac:dyDescent="0.2">
      <c r="A40" s="10">
        <v>13</v>
      </c>
      <c r="B40" s="14">
        <v>90.683182362996277</v>
      </c>
      <c r="C40" s="14">
        <v>88.779625841720573</v>
      </c>
    </row>
    <row r="41" spans="1:3" x14ac:dyDescent="0.2">
      <c r="A41" s="10">
        <v>14</v>
      </c>
      <c r="B41" s="14">
        <v>124.3201749808178</v>
      </c>
      <c r="C41" s="14">
        <v>104.89930360162646</v>
      </c>
    </row>
    <row r="42" spans="1:3" x14ac:dyDescent="0.2">
      <c r="A42" s="10">
        <v>15</v>
      </c>
      <c r="B42" s="14">
        <v>94.045267396417145</v>
      </c>
      <c r="C42" s="14">
        <v>121.72926444487533</v>
      </c>
    </row>
    <row r="43" spans="1:3" x14ac:dyDescent="0.2">
      <c r="A43" s="10">
        <v>16</v>
      </c>
      <c r="B43" s="14">
        <v>97.491611824494839</v>
      </c>
      <c r="C43" s="14">
        <v>111.95166868952408</v>
      </c>
    </row>
    <row r="44" spans="1:3" x14ac:dyDescent="0.2">
      <c r="A44" s="10">
        <v>17</v>
      </c>
      <c r="B44" s="14">
        <v>114.2662593290183</v>
      </c>
      <c r="C44" s="14">
        <v>107.68734602442848</v>
      </c>
    </row>
    <row r="45" spans="1:3" x14ac:dyDescent="0.2">
      <c r="A45" s="10">
        <v>18</v>
      </c>
      <c r="B45" s="14">
        <v>99.739805261176102</v>
      </c>
      <c r="C45" s="14">
        <v>105.98935030976212</v>
      </c>
    </row>
    <row r="46" spans="1:3" x14ac:dyDescent="0.2">
      <c r="A46" s="10">
        <v>19</v>
      </c>
      <c r="B46" s="14">
        <v>100.26065289381046</v>
      </c>
      <c r="C46" s="14">
        <v>80.257248832188296</v>
      </c>
    </row>
    <row r="47" spans="1:3" x14ac:dyDescent="0.2">
      <c r="A47" s="10">
        <v>20</v>
      </c>
      <c r="B47" s="14">
        <v>95.759355718838492</v>
      </c>
      <c r="C47" s="14">
        <v>89.466785691189344</v>
      </c>
    </row>
    <row r="48" spans="1:3" x14ac:dyDescent="0.2">
      <c r="A48" s="10">
        <v>21</v>
      </c>
      <c r="B48" s="14">
        <v>89.112750516253072</v>
      </c>
      <c r="C48" s="14">
        <v>99.534529294586306</v>
      </c>
    </row>
    <row r="49" spans="1:3" x14ac:dyDescent="0.2">
      <c r="A49" s="10">
        <v>22</v>
      </c>
      <c r="B49" s="14">
        <v>113.83389044373696</v>
      </c>
      <c r="C49" s="14">
        <v>94.689925152439969</v>
      </c>
    </row>
    <row r="50" spans="1:3" x14ac:dyDescent="0.2">
      <c r="A50" s="10">
        <v>23</v>
      </c>
      <c r="B50" s="14">
        <v>91.354427031701803</v>
      </c>
      <c r="C50" s="14">
        <v>97.481892581248488</v>
      </c>
    </row>
    <row r="51" spans="1:3" x14ac:dyDescent="0.2">
      <c r="A51" s="10">
        <v>24</v>
      </c>
      <c r="B51" s="14">
        <v>90.760607183866682</v>
      </c>
      <c r="C51" s="14">
        <v>107.05395902480603</v>
      </c>
    </row>
    <row r="52" spans="1:3" x14ac:dyDescent="0.2">
      <c r="A52" s="10">
        <v>25</v>
      </c>
      <c r="B52" s="14">
        <v>94.629415737596318</v>
      </c>
      <c r="C52" s="14">
        <v>97.078649966128594</v>
      </c>
    </row>
    <row r="53" spans="1:3" x14ac:dyDescent="0.2">
      <c r="A53" s="10">
        <v>26</v>
      </c>
      <c r="B53" s="14">
        <v>107.5378074045297</v>
      </c>
      <c r="C53" s="14">
        <v>86.744769468950892</v>
      </c>
    </row>
    <row r="54" spans="1:3" x14ac:dyDescent="0.2">
      <c r="A54" s="10">
        <v>27</v>
      </c>
      <c r="B54" s="14">
        <v>94.674772927717171</v>
      </c>
      <c r="C54" s="14">
        <v>87.981263232721503</v>
      </c>
    </row>
    <row r="55" spans="1:3" x14ac:dyDescent="0.2">
      <c r="A55" s="10">
        <v>28</v>
      </c>
      <c r="B55" s="14">
        <v>107.85651080020996</v>
      </c>
      <c r="C55" s="14">
        <v>101.13405606243469</v>
      </c>
    </row>
    <row r="56" spans="1:3" x14ac:dyDescent="0.2">
      <c r="A56" s="10">
        <v>29</v>
      </c>
      <c r="B56" s="14">
        <v>91.292355457852864</v>
      </c>
      <c r="C56" s="14">
        <v>89.808541713581761</v>
      </c>
    </row>
    <row r="57" spans="1:3" x14ac:dyDescent="0.2">
      <c r="A57" s="10">
        <v>30</v>
      </c>
      <c r="B57" s="14">
        <v>82.121536171691915</v>
      </c>
      <c r="C57" s="14">
        <v>89.343911045210092</v>
      </c>
    </row>
    <row r="58" spans="1:3" x14ac:dyDescent="0.2">
      <c r="A58" s="10">
        <v>31</v>
      </c>
      <c r="B58" s="14">
        <v>108.31514399613046</v>
      </c>
      <c r="C58" s="14">
        <v>93.050031546329294</v>
      </c>
    </row>
    <row r="59" spans="1:3" x14ac:dyDescent="0.2">
      <c r="A59" s="10">
        <v>32</v>
      </c>
      <c r="B59" s="14">
        <v>86.093043677457658</v>
      </c>
      <c r="C59" s="14">
        <v>80.452694100715703</v>
      </c>
    </row>
    <row r="60" spans="1:3" x14ac:dyDescent="0.2">
      <c r="A60" s="10">
        <v>33</v>
      </c>
      <c r="B60" s="14">
        <v>101.45709291214595</v>
      </c>
      <c r="C60" s="14">
        <v>99.982175610653073</v>
      </c>
    </row>
    <row r="61" spans="1:3" x14ac:dyDescent="0.2">
      <c r="A61" s="10">
        <v>34</v>
      </c>
      <c r="B61" s="14">
        <v>103.69199248861659</v>
      </c>
      <c r="C61" s="14">
        <v>84.958612231000359</v>
      </c>
    </row>
    <row r="62" spans="1:3" x14ac:dyDescent="0.2">
      <c r="A62" s="10">
        <v>35</v>
      </c>
      <c r="B62" s="14">
        <v>90.57499976295027</v>
      </c>
      <c r="C62" s="14">
        <v>118.91778732635818</v>
      </c>
    </row>
    <row r="63" spans="1:3" x14ac:dyDescent="0.2">
      <c r="A63" s="10">
        <v>36</v>
      </c>
      <c r="B63" s="14">
        <v>102.03202444153663</v>
      </c>
      <c r="C63" s="14">
        <v>84.599840996220337</v>
      </c>
    </row>
    <row r="64" spans="1:3" x14ac:dyDescent="0.2">
      <c r="A64" s="10">
        <v>37</v>
      </c>
      <c r="B64" s="14">
        <v>106.87068232522326</v>
      </c>
      <c r="C64" s="14">
        <v>108.996466914257</v>
      </c>
    </row>
    <row r="65" spans="1:3" x14ac:dyDescent="0.2">
      <c r="A65" s="10">
        <v>38</v>
      </c>
      <c r="B65" s="14">
        <v>107.55667429903039</v>
      </c>
      <c r="C65" s="14">
        <v>104.03109092409009</v>
      </c>
    </row>
    <row r="66" spans="1:3" x14ac:dyDescent="0.2">
      <c r="A66" s="10">
        <v>39</v>
      </c>
      <c r="B66" s="14">
        <v>111.09196657882228</v>
      </c>
      <c r="C66" s="14">
        <v>95.818996674716928</v>
      </c>
    </row>
    <row r="67" spans="1:3" x14ac:dyDescent="0.2">
      <c r="A67" s="10">
        <v>40</v>
      </c>
      <c r="B67" s="14">
        <v>102.27175625409977</v>
      </c>
      <c r="C67" s="14">
        <v>99.101932775592687</v>
      </c>
    </row>
    <row r="68" spans="1:3" x14ac:dyDescent="0.2">
      <c r="A68" s="10">
        <v>41</v>
      </c>
      <c r="B68" s="14">
        <v>102.6512743963152</v>
      </c>
      <c r="C68" s="14">
        <v>120.0568544001364</v>
      </c>
    </row>
    <row r="69" spans="1:3" x14ac:dyDescent="0.2">
      <c r="A69" s="10">
        <v>42</v>
      </c>
      <c r="B69" s="14">
        <v>104.11076752095782</v>
      </c>
      <c r="C69" s="14">
        <v>118.44371860401591</v>
      </c>
    </row>
    <row r="70" spans="1:3" x14ac:dyDescent="0.2">
      <c r="A70" s="10">
        <v>43</v>
      </c>
      <c r="B70" s="14">
        <v>105.63277135421787</v>
      </c>
      <c r="C70" s="14">
        <v>100.49572320164503</v>
      </c>
    </row>
    <row r="71" spans="1:3" x14ac:dyDescent="0.2">
      <c r="A71" s="10">
        <v>44</v>
      </c>
      <c r="B71" s="14">
        <v>113.14748372837343</v>
      </c>
      <c r="C71" s="14">
        <v>125.05750833856482</v>
      </c>
    </row>
    <row r="72" spans="1:3" x14ac:dyDescent="0.2">
      <c r="A72" s="10">
        <v>45</v>
      </c>
      <c r="B72" s="14">
        <v>83.644279628472333</v>
      </c>
      <c r="C72" s="14">
        <v>90.340901564923271</v>
      </c>
    </row>
    <row r="73" spans="1:3" x14ac:dyDescent="0.2">
      <c r="A73" s="10">
        <v>46</v>
      </c>
      <c r="B73" s="14">
        <v>107.08282938463464</v>
      </c>
      <c r="C73" s="14">
        <v>86.895168324188873</v>
      </c>
    </row>
    <row r="74" spans="1:3" x14ac:dyDescent="0.2">
      <c r="A74" s="10">
        <v>47</v>
      </c>
      <c r="B74" s="14">
        <v>102.92596678077136</v>
      </c>
      <c r="C74" s="14">
        <v>117.03144324909607</v>
      </c>
    </row>
    <row r="75" spans="1:3" x14ac:dyDescent="0.2">
      <c r="A75" s="10">
        <v>48</v>
      </c>
      <c r="B75" s="14">
        <v>87.820315535146165</v>
      </c>
      <c r="C75" s="14">
        <v>108.9316861779982</v>
      </c>
    </row>
    <row r="76" spans="1:3" x14ac:dyDescent="0.2">
      <c r="A76" s="10">
        <v>49</v>
      </c>
      <c r="B76" s="14">
        <v>94.049428915316611</v>
      </c>
      <c r="C76" s="14">
        <v>98.482153972411993</v>
      </c>
    </row>
    <row r="77" spans="1:3" x14ac:dyDescent="0.2">
      <c r="A77" s="10">
        <v>50</v>
      </c>
      <c r="B77" s="14">
        <v>100.00746219891991</v>
      </c>
      <c r="C77" s="14">
        <v>76.113610578222762</v>
      </c>
    </row>
    <row r="78" spans="1:3" x14ac:dyDescent="0.2">
      <c r="A78" s="10">
        <v>51</v>
      </c>
      <c r="B78" s="14">
        <v>120.46937675321652</v>
      </c>
    </row>
    <row r="79" spans="1:3" x14ac:dyDescent="0.2">
      <c r="A79" s="10">
        <v>52</v>
      </c>
      <c r="B79" s="14">
        <v>87.790240938619078</v>
      </c>
    </row>
    <row r="80" spans="1:3" x14ac:dyDescent="0.2">
      <c r="A80" s="10">
        <v>53</v>
      </c>
      <c r="B80" s="14">
        <v>98.591086872937936</v>
      </c>
    </row>
    <row r="81" spans="1:2" x14ac:dyDescent="0.2">
      <c r="A81" s="10">
        <v>54</v>
      </c>
      <c r="B81" s="14">
        <v>104.90564720627509</v>
      </c>
    </row>
    <row r="82" spans="1:2" x14ac:dyDescent="0.2">
      <c r="A82" s="10">
        <v>55</v>
      </c>
      <c r="B82" s="14">
        <v>103.51899273641949</v>
      </c>
    </row>
    <row r="83" spans="1:2" x14ac:dyDescent="0.2">
      <c r="A83" s="10">
        <v>56</v>
      </c>
      <c r="B83" s="14">
        <v>100.25177705314839</v>
      </c>
    </row>
    <row r="84" spans="1:2" x14ac:dyDescent="0.2">
      <c r="A84" s="10">
        <v>57</v>
      </c>
      <c r="B84" s="14">
        <v>106.62052890644335</v>
      </c>
    </row>
    <row r="85" spans="1:2" x14ac:dyDescent="0.2">
      <c r="A85" s="10">
        <v>58</v>
      </c>
      <c r="B85" s="14">
        <v>106.85567485958302</v>
      </c>
    </row>
    <row r="86" spans="1:2" x14ac:dyDescent="0.2">
      <c r="A86" s="10">
        <v>59</v>
      </c>
      <c r="B86" s="14">
        <v>109.4447016767503</v>
      </c>
    </row>
    <row r="87" spans="1:2" x14ac:dyDescent="0.2">
      <c r="A87" s="10">
        <v>60</v>
      </c>
      <c r="B87" s="14">
        <v>96.228482639992535</v>
      </c>
    </row>
  </sheetData>
  <conditionalFormatting sqref="D21:E23">
    <cfRule type="expression" dxfId="0" priority="1">
      <formula>D21=FALSE</formula>
    </cfRule>
  </conditionalFormatting>
  <hyperlinks>
    <hyperlink ref="A1:G1" r:id="rId1" display="Файл скачан с сайта excel2.ru &gt;&gt;&gt;"/>
    <hyperlink ref="A2" r:id="rId2"/>
  </hyperlinks>
  <pageMargins left="0.7" right="0.7" top="0.75" bottom="0.75" header="0.3" footer="0.3"/>
  <pageSetup paperSize="9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4" customWidth="1"/>
    <col min="2" max="16384" width="9.140625" style="4" hidden="1"/>
  </cols>
  <sheetData>
    <row r="1" spans="1:7" ht="36.75" customHeight="1" x14ac:dyDescent="0.25">
      <c r="A1" s="53" t="s">
        <v>2</v>
      </c>
      <c r="B1" s="53"/>
      <c r="C1" s="53"/>
      <c r="D1" s="53"/>
      <c r="E1" s="53"/>
      <c r="F1" s="53"/>
      <c r="G1" s="53"/>
    </row>
    <row r="2" spans="1:7" ht="107.25" customHeight="1" x14ac:dyDescent="0.25">
      <c r="A2" s="5" t="s">
        <v>3</v>
      </c>
    </row>
    <row r="3" spans="1:7" ht="105" customHeight="1" x14ac:dyDescent="0.25">
      <c r="A3" s="5" t="s">
        <v>4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Сигма неизвестна</vt:lpstr>
      <vt:lpstr>Пакет анализа</vt:lpstr>
      <vt:lpstr>EXCEL2.RU</vt:lpstr>
    </vt:vector>
  </TitlesOfParts>
  <Company>ОАО "ТВЭЛ"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Michael</cp:lastModifiedBy>
  <dcterms:created xsi:type="dcterms:W3CDTF">2015-12-29T05:54:24Z</dcterms:created>
  <dcterms:modified xsi:type="dcterms:W3CDTF">2016-12-11T13:13:43Z</dcterms:modified>
</cp:coreProperties>
</file>