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8795" windowHeight="11640" tabRatio="838"/>
  </bookViews>
  <sheets>
    <sheet name="Двухсторонний" sheetId="17" r:id="rId1"/>
    <sheet name="Односторонний" sheetId="19" r:id="rId2"/>
    <sheet name="EXCEL2.RU" sheetId="3" r:id="rId3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eng" localSheetId="1" hidden="1">1</definedName>
    <definedName name="solver_neg" localSheetId="0" hidden="1">1</definedName>
    <definedName name="solver_neg" localSheetId="1" hidden="1">1</definedName>
    <definedName name="solver_num" localSheetId="0" hidden="1">0</definedName>
    <definedName name="solver_num" localSheetId="1" hidden="1">0</definedName>
    <definedName name="solver_opt" localSheetId="0" hidden="1">Двухсторонний!#REF!</definedName>
    <definedName name="solver_opt" localSheetId="1" hidden="1">Односторонний!#REF!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I5" i="17" l="1"/>
  <c r="A3" i="19" l="1"/>
  <c r="I5" i="19" l="1"/>
  <c r="I39" i="19"/>
  <c r="I34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C42" i="19"/>
  <c r="B42" i="19"/>
  <c r="B41" i="19"/>
  <c r="B40" i="19"/>
  <c r="C39" i="19"/>
  <c r="B39" i="19"/>
  <c r="C38" i="19"/>
  <c r="B38" i="19"/>
  <c r="B37" i="19"/>
  <c r="C36" i="19"/>
  <c r="B36" i="19"/>
  <c r="C35" i="19"/>
  <c r="B35" i="19"/>
  <c r="B34" i="19"/>
  <c r="B33" i="19"/>
  <c r="C32" i="19"/>
  <c r="B32" i="19"/>
  <c r="B31" i="19"/>
  <c r="B30" i="19"/>
  <c r="I27" i="19"/>
  <c r="C27" i="19"/>
  <c r="C78" i="19" s="1"/>
  <c r="I26" i="19"/>
  <c r="I24" i="19"/>
  <c r="B8" i="19"/>
  <c r="B6" i="19"/>
  <c r="B13" i="19" l="1"/>
  <c r="B12" i="19"/>
  <c r="C31" i="19"/>
  <c r="C34" i="19"/>
  <c r="C37" i="19"/>
  <c r="C40" i="19"/>
  <c r="C43" i="19"/>
  <c r="C45" i="19"/>
  <c r="C47" i="19"/>
  <c r="C49" i="19"/>
  <c r="C51" i="19"/>
  <c r="C53" i="19"/>
  <c r="C55" i="19"/>
  <c r="C57" i="19"/>
  <c r="C59" i="19"/>
  <c r="C61" i="19"/>
  <c r="C63" i="19"/>
  <c r="C65" i="19"/>
  <c r="C67" i="19"/>
  <c r="C69" i="19"/>
  <c r="C71" i="19"/>
  <c r="C73" i="19"/>
  <c r="C75" i="19"/>
  <c r="C77" i="19"/>
  <c r="C79" i="19"/>
  <c r="B11" i="19"/>
  <c r="C30" i="19"/>
  <c r="C33" i="19"/>
  <c r="C41" i="19"/>
  <c r="C44" i="19"/>
  <c r="C46" i="19"/>
  <c r="C48" i="19"/>
  <c r="C50" i="19"/>
  <c r="C52" i="19"/>
  <c r="C54" i="19"/>
  <c r="C56" i="19"/>
  <c r="C58" i="19"/>
  <c r="C60" i="19"/>
  <c r="C62" i="19"/>
  <c r="C64" i="19"/>
  <c r="C66" i="19"/>
  <c r="C68" i="19"/>
  <c r="C70" i="19"/>
  <c r="C72" i="19"/>
  <c r="C74" i="19"/>
  <c r="C76" i="19"/>
  <c r="B6" i="17"/>
  <c r="C12" i="19" l="1"/>
  <c r="A16" i="19" s="1"/>
  <c r="C13" i="19"/>
  <c r="C11" i="19"/>
  <c r="C18" i="19" s="1"/>
  <c r="C27" i="17"/>
  <c r="C17" i="19" l="1"/>
  <c r="C19" i="19"/>
  <c r="C16" i="19"/>
  <c r="B16" i="19"/>
  <c r="I31" i="19"/>
  <c r="I32" i="19" s="1"/>
  <c r="I29" i="19"/>
  <c r="F16" i="19" l="1"/>
  <c r="G16" i="19" s="1"/>
  <c r="F17" i="19"/>
  <c r="G17" i="19" s="1"/>
  <c r="I41" i="19" l="1"/>
  <c r="I42" i="19" s="1"/>
  <c r="I36" i="19"/>
  <c r="I37" i="19" s="1"/>
  <c r="I39" i="17"/>
  <c r="I34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I26" i="17"/>
  <c r="I24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30" i="17"/>
  <c r="B13" i="17" l="1"/>
  <c r="C12" i="17"/>
  <c r="C13" i="17"/>
  <c r="B12" i="17"/>
  <c r="C11" i="17"/>
  <c r="B11" i="17"/>
  <c r="C18" i="17" l="1"/>
  <c r="C19" i="17"/>
  <c r="C16" i="17"/>
  <c r="C17" i="17"/>
  <c r="B16" i="17"/>
  <c r="A16" i="17"/>
  <c r="B8" i="17"/>
  <c r="E16" i="17" l="1"/>
  <c r="F16" i="17"/>
  <c r="I31" i="17"/>
  <c r="I32" i="17" s="1"/>
  <c r="I29" i="17"/>
  <c r="G16" i="17" l="1"/>
  <c r="I41" i="17"/>
  <c r="I42" i="17" s="1"/>
  <c r="I36" i="17" l="1"/>
  <c r="I37" i="17" s="1"/>
  <c r="I27" i="17"/>
</calcChain>
</file>

<file path=xl/sharedStrings.xml><?xml version="1.0" encoding="utf-8"?>
<sst xmlns="http://schemas.openxmlformats.org/spreadsheetml/2006/main" count="85" uniqueCount="43">
  <si>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</si>
  <si>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</si>
  <si>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</si>
  <si>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</si>
  <si>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</si>
  <si>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Стандартное отклонение</t>
  </si>
  <si>
    <t>Параметр</t>
  </si>
  <si>
    <t>Для графика</t>
  </si>
  <si>
    <t>№ испытания</t>
  </si>
  <si>
    <t>Двусторонний доверительный интервал</t>
  </si>
  <si>
    <t>Левая граница</t>
  </si>
  <si>
    <t>Правая граница</t>
  </si>
  <si>
    <t>x</t>
  </si>
  <si>
    <t>y</t>
  </si>
  <si>
    <r>
      <t xml:space="preserve">Уровень значимости </t>
    </r>
    <r>
      <rPr>
        <i/>
        <sz val="10"/>
        <rFont val="Calibri"/>
        <family val="2"/>
        <charset val="204"/>
        <scheme val="minor"/>
      </rPr>
      <t>a</t>
    </r>
  </si>
  <si>
    <r>
      <t>Уровень доверия 1-</t>
    </r>
    <r>
      <rPr>
        <i/>
        <sz val="10"/>
        <rFont val="Calibri"/>
        <family val="2"/>
        <charset val="204"/>
        <scheme val="minor"/>
      </rPr>
      <t>a</t>
    </r>
  </si>
  <si>
    <t>Среднее</t>
  </si>
  <si>
    <t>Распределение1</t>
  </si>
  <si>
    <t>Распределение2</t>
  </si>
  <si>
    <t>мю1-мю2</t>
  </si>
  <si>
    <t>гипотетическая разница средних (предположение)</t>
  </si>
  <si>
    <t>Разница средних значений выборок</t>
  </si>
  <si>
    <t>Выборка1</t>
  </si>
  <si>
    <t>Выборка2</t>
  </si>
  <si>
    <t>Выборки делаются из нормального распределения</t>
  </si>
  <si>
    <t>используется только для генерации значений выборки, в задаче считается неизвестным</t>
  </si>
  <si>
    <t>Точечная оценка среднего Хср</t>
  </si>
  <si>
    <t>Размер выборки n</t>
  </si>
  <si>
    <r>
      <t>Точечная оценка дисперсии s</t>
    </r>
    <r>
      <rPr>
        <vertAlign val="superscript"/>
        <sz val="10"/>
        <rFont val="Calibri"/>
        <family val="2"/>
        <charset val="204"/>
        <scheme val="minor"/>
      </rPr>
      <t>2</t>
    </r>
  </si>
  <si>
    <t>используется только для генерации значений выборки, в задаче считается неизвестным, д.б. равны</t>
  </si>
  <si>
    <r>
      <t xml:space="preserve">Верхний </t>
    </r>
    <r>
      <rPr>
        <i/>
        <sz val="8"/>
        <rFont val="Calibri"/>
        <family val="2"/>
        <charset val="204"/>
        <scheme val="minor"/>
      </rPr>
      <t>a/2-</t>
    </r>
    <r>
      <rPr>
        <sz val="8"/>
        <rFont val="Calibri"/>
        <family val="2"/>
        <charset val="204"/>
        <scheme val="minor"/>
      </rPr>
      <t>квантиль t-распределения с n1+n2-2 степенями свободы</t>
    </r>
  </si>
  <si>
    <r>
      <t xml:space="preserve">Верхний </t>
    </r>
    <r>
      <rPr>
        <i/>
        <sz val="8"/>
        <rFont val="Calibri"/>
        <family val="2"/>
        <charset val="204"/>
        <scheme val="minor"/>
      </rPr>
      <t>a-</t>
    </r>
    <r>
      <rPr>
        <sz val="8"/>
        <rFont val="Calibri"/>
        <family val="2"/>
        <charset val="204"/>
        <scheme val="minor"/>
      </rPr>
      <t>квантиль t-распределения с n1+n2-2 степенями свободы</t>
    </r>
  </si>
  <si>
    <t>Двухсторонний доверительный интервал</t>
  </si>
  <si>
    <t>Доверительный интервал для разницы средних значений 2-х распределений (дисперсии неизвестны, но равны)</t>
  </si>
  <si>
    <t>Новые значения выборки генерируются при нажатии клавиши F9 или изменении данных на листе (см. ячейку В30)</t>
  </si>
  <si>
    <r>
      <t>Объединенная оценка дисперсии s</t>
    </r>
    <r>
      <rPr>
        <vertAlign val="subscript"/>
        <sz val="10"/>
        <rFont val="Calibri"/>
        <family val="2"/>
        <charset val="204"/>
        <scheme val="minor"/>
      </rPr>
      <t>p</t>
    </r>
    <r>
      <rPr>
        <vertAlign val="superscript"/>
        <sz val="10"/>
        <rFont val="Calibri"/>
        <family val="2"/>
        <charset val="204"/>
        <scheme val="minor"/>
      </rPr>
      <t>2</t>
    </r>
  </si>
  <si>
    <t>мю1-мю2&lt;0</t>
  </si>
  <si>
    <t>мю1-мю2&gt;0</t>
  </si>
  <si>
    <t>Односторонние доверительные интервалы</t>
  </si>
  <si>
    <t>Границы</t>
  </si>
  <si>
    <t>мю1-мю2 не попало в интервал</t>
  </si>
  <si>
    <t>Среднее выборки Хср</t>
  </si>
  <si>
    <r>
      <t>Дисперсия выборки s</t>
    </r>
    <r>
      <rPr>
        <vertAlign val="superscript"/>
        <sz val="10"/>
        <rFont val="Calibri"/>
        <family val="2"/>
        <charset val="204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</si>
</sst>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0.0000"/>
    <numFmt numFmtId="166" formatCode="0.000"/>
    <numFmt numFmtId="167" formatCode="0.0%"/>
    <numFmt numFmtId="168" formatCode="0.000%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vertAlign val="subscript"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40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8" fillId="0" borderId="0" xfId="7"/>
    <xf numFmtId="0" fontId="12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3" fillId="0" borderId="0" xfId="1" applyFont="1"/>
    <xf numFmtId="0" fontId="10" fillId="0" borderId="1" xfId="1" applyFont="1" applyBorder="1"/>
    <xf numFmtId="0" fontId="13" fillId="0" borderId="1" xfId="1" applyFont="1" applyBorder="1"/>
    <xf numFmtId="0" fontId="13" fillId="5" borderId="1" xfId="1" applyFont="1" applyFill="1" applyBorder="1"/>
    <xf numFmtId="0" fontId="13" fillId="0" borderId="1" xfId="1" applyFont="1" applyBorder="1" applyAlignment="1">
      <alignment wrapText="1"/>
    </xf>
    <xf numFmtId="165" fontId="13" fillId="0" borderId="1" xfId="1" applyNumberFormat="1" applyFont="1" applyBorder="1"/>
    <xf numFmtId="1" fontId="13" fillId="0" borderId="0" xfId="1" applyNumberFormat="1" applyFont="1"/>
    <xf numFmtId="0" fontId="10" fillId="6" borderId="0" xfId="1" applyFont="1" applyFill="1"/>
    <xf numFmtId="0" fontId="15" fillId="6" borderId="0" xfId="0" applyFont="1" applyFill="1" applyAlignment="1">
      <alignment vertical="center"/>
    </xf>
    <xf numFmtId="166" fontId="13" fillId="0" borderId="1" xfId="1" applyNumberFormat="1" applyFont="1" applyBorder="1"/>
    <xf numFmtId="0" fontId="16" fillId="6" borderId="0" xfId="0" applyFont="1" applyFill="1" applyAlignment="1">
      <alignment vertical="center"/>
    </xf>
    <xf numFmtId="166" fontId="13" fillId="7" borderId="1" xfId="1" applyNumberFormat="1" applyFont="1" applyFill="1" applyBorder="1"/>
    <xf numFmtId="0" fontId="13" fillId="0" borderId="1" xfId="1" applyFont="1" applyBorder="1" applyAlignment="1">
      <alignment vertical="top" wrapText="1"/>
    </xf>
    <xf numFmtId="9" fontId="13" fillId="0" borderId="1" xfId="1" applyNumberFormat="1" applyFont="1" applyFill="1" applyBorder="1"/>
    <xf numFmtId="0" fontId="11" fillId="6" borderId="0" xfId="1" applyFont="1" applyFill="1"/>
    <xf numFmtId="166" fontId="13" fillId="0" borderId="1" xfId="1" applyNumberFormat="1" applyFont="1" applyBorder="1" applyAlignment="1">
      <alignment vertical="top"/>
    </xf>
    <xf numFmtId="166" fontId="13" fillId="0" borderId="0" xfId="1" applyNumberFormat="1" applyFont="1"/>
    <xf numFmtId="167" fontId="13" fillId="5" borderId="1" xfId="1" applyNumberFormat="1" applyFont="1" applyFill="1" applyBorder="1"/>
    <xf numFmtId="9" fontId="13" fillId="0" borderId="0" xfId="1" applyNumberFormat="1" applyFont="1"/>
    <xf numFmtId="168" fontId="13" fillId="0" borderId="0" xfId="1" applyNumberFormat="1" applyFont="1"/>
    <xf numFmtId="0" fontId="10" fillId="0" borderId="0" xfId="1" applyFont="1"/>
    <xf numFmtId="0" fontId="18" fillId="0" borderId="0" xfId="1" applyFont="1"/>
    <xf numFmtId="0" fontId="19" fillId="0" borderId="0" xfId="1" applyFont="1"/>
    <xf numFmtId="0" fontId="13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vertical="top"/>
    </xf>
    <xf numFmtId="0" fontId="21" fillId="0" borderId="1" xfId="1" applyFont="1" applyBorder="1" applyAlignment="1">
      <alignment wrapText="1"/>
    </xf>
    <xf numFmtId="0" fontId="13" fillId="8" borderId="1" xfId="1" applyFont="1" applyFill="1" applyBorder="1"/>
    <xf numFmtId="166" fontId="13" fillId="10" borderId="1" xfId="1" applyNumberFormat="1" applyFont="1" applyFill="1" applyBorder="1"/>
    <xf numFmtId="166" fontId="13" fillId="9" borderId="1" xfId="1" applyNumberFormat="1" applyFont="1" applyFill="1" applyBorder="1"/>
    <xf numFmtId="0" fontId="13" fillId="9" borderId="1" xfId="1" applyFont="1" applyFill="1" applyBorder="1"/>
    <xf numFmtId="0" fontId="13" fillId="10" borderId="1" xfId="1" applyFont="1" applyFill="1" applyBorder="1"/>
    <xf numFmtId="0" fontId="10" fillId="0" borderId="1" xfId="1" applyFont="1" applyBorder="1" applyAlignment="1">
      <alignment wrapText="1"/>
    </xf>
    <xf numFmtId="0" fontId="5" fillId="3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Двухсторонний!$I$5</c:f>
          <c:strCache>
            <c:ptCount val="1"/>
            <c:pt idx="0">
              <c:v>2-х сторонний доверительный интервал для разницы средних значений 2-х распределений (дисперсии неизвестны, но равны). Уровень значимости 5,0%</c:v>
            </c:pt>
          </c:strCache>
        </c:strRef>
      </c:tx>
      <c:layout/>
      <c:overlay val="0"/>
      <c:txPr>
        <a:bodyPr/>
        <a:lstStyle/>
        <a:p>
          <a:pPr>
            <a:defRPr sz="11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2796807041848668E-2"/>
          <c:y val="0.25064666129332264"/>
          <c:w val="0.89503838052559404"/>
          <c:h val="0.54758454405797707"/>
        </c:manualLayout>
      </c:layout>
      <c:scatterChart>
        <c:scatterStyle val="lineMarker"/>
        <c:varyColors val="0"/>
        <c:ser>
          <c:idx val="2"/>
          <c:order val="0"/>
          <c:tx>
            <c:strRef>
              <c:f>Двухсторонний!$I$34</c:f>
              <c:strCache>
                <c:ptCount val="1"/>
                <c:pt idx="0">
                  <c:v>Левая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Двухсторонний!$I$36:$I$37</c:f>
              <c:numCache>
                <c:formatCode>0.000</c:formatCode>
                <c:ptCount val="2"/>
                <c:pt idx="0">
                  <c:v>-3.2739358143377304</c:v>
                </c:pt>
                <c:pt idx="1">
                  <c:v>-3.2739358143377304</c:v>
                </c:pt>
              </c:numCache>
            </c:numRef>
          </c:xVal>
          <c:yVal>
            <c:numRef>
              <c:f>Двухсторонний!$J$36:$J$37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Двухсторонний!$I$24</c:f>
              <c:strCache>
                <c:ptCount val="1"/>
                <c:pt idx="0">
                  <c:v>мю1-мю2=0,000</c:v>
                </c:pt>
              </c:strCache>
            </c:strRef>
          </c:tx>
          <c:spPr>
            <a:ln w="38100" cap="flat" cmpd="sng" algn="ctr">
              <a:solidFill>
                <a:schemeClr val="accent6">
                  <a:lumMod val="75000"/>
                </a:schemeClr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900" b="1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Двухсторонний!$I$26:$I$27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Двухсторонний!$J$26:$J$27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Двухсторонний!$I$39</c:f>
              <c:strCache>
                <c:ptCount val="1"/>
                <c:pt idx="0">
                  <c:v>Правая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Двухсторонний!$I$41:$I$42</c:f>
              <c:numCache>
                <c:formatCode>0.000</c:formatCode>
                <c:ptCount val="2"/>
                <c:pt idx="0">
                  <c:v>4.9023095840105073</c:v>
                </c:pt>
                <c:pt idx="1">
                  <c:v>4.9023095840105073</c:v>
                </c:pt>
              </c:numCache>
            </c:numRef>
          </c:xVal>
          <c:yVal>
            <c:numRef>
              <c:f>Двухсторонний!$J$41:$J$42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Двухсторонний!$I$29</c:f>
              <c:strCache>
                <c:ptCount val="1"/>
                <c:pt idx="0">
                  <c:v>Хср1-Хср2=0,814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1.1640349265138985E-2"/>
                  <c:y val="5.609900002169150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Двухсторонний!$I$31:$I$32</c:f>
              <c:numCache>
                <c:formatCode>0.000</c:formatCode>
                <c:ptCount val="2"/>
                <c:pt idx="0">
                  <c:v>0.81418688483638846</c:v>
                </c:pt>
                <c:pt idx="1">
                  <c:v>0.81418688483638846</c:v>
                </c:pt>
              </c:numCache>
            </c:numRef>
          </c:xVal>
          <c:yVal>
            <c:numRef>
              <c:f>Двухсторонний!$J$31:$J$32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70240"/>
        <c:axId val="32628736"/>
      </c:scatterChart>
      <c:valAx>
        <c:axId val="293702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5.1381369070338124E-3"/>
              <c:y val="2.2305372985402059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32628736"/>
        <c:crosses val="autoZero"/>
        <c:crossBetween val="midCat"/>
      </c:valAx>
      <c:valAx>
        <c:axId val="32628736"/>
        <c:scaling>
          <c:orientation val="minMax"/>
          <c:max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29370240"/>
        <c:crosses val="autoZero"/>
        <c:crossBetween val="midCat"/>
        <c:majorUnit val="0.2"/>
      </c:valAx>
    </c:plotArea>
    <c:legend>
      <c:legendPos val="b"/>
      <c:layout>
        <c:manualLayout>
          <c:xMode val="edge"/>
          <c:yMode val="edge"/>
          <c:x val="2.5547780858656673E-2"/>
          <c:y val="0.86633348517385744"/>
          <c:w val="0.96055926425504023"/>
          <c:h val="0.117537580529706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Односторонний!$I$5</c:f>
          <c:strCache>
            <c:ptCount val="1"/>
            <c:pt idx="0">
              <c:v>1 сторонние доверительные интервалы для разницы средних значений 2-х распределений (дисперсии неизвестны, но равны). Уровень значимости 5,0%</c:v>
            </c:pt>
          </c:strCache>
        </c:strRef>
      </c:tx>
      <c:layout/>
      <c:overlay val="0"/>
      <c:txPr>
        <a:bodyPr/>
        <a:lstStyle/>
        <a:p>
          <a:pPr>
            <a:defRPr sz="12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2796807041848668E-2"/>
          <c:y val="0.29264141194949056"/>
          <c:w val="0.59342258160279349"/>
          <c:h val="0.61407623259690969"/>
        </c:manualLayout>
      </c:layout>
      <c:scatterChart>
        <c:scatterStyle val="lineMarker"/>
        <c:varyColors val="0"/>
        <c:ser>
          <c:idx val="2"/>
          <c:order val="0"/>
          <c:tx>
            <c:strRef>
              <c:f>Односторонний!$I$34</c:f>
              <c:strCache>
                <c:ptCount val="1"/>
                <c:pt idx="0">
                  <c:v>мю1-мю2&gt;0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Односторонний!$I$36:$I$37</c:f>
              <c:numCache>
                <c:formatCode>0.000</c:formatCode>
                <c:ptCount val="2"/>
                <c:pt idx="0">
                  <c:v>0.93074542712806041</c:v>
                </c:pt>
                <c:pt idx="1">
                  <c:v>0.93074542712806041</c:v>
                </c:pt>
              </c:numCache>
            </c:numRef>
          </c:xVal>
          <c:yVal>
            <c:numRef>
              <c:f>Односторонний!$J$36:$J$37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Односторонний!$I$24</c:f>
              <c:strCache>
                <c:ptCount val="1"/>
                <c:pt idx="0">
                  <c:v>мю1-мю2=0,000</c:v>
                </c:pt>
              </c:strCache>
            </c:strRef>
          </c:tx>
          <c:spPr>
            <a:ln w="38100" cap="flat" cmpd="sng" algn="ctr">
              <a:solidFill>
                <a:schemeClr val="accent6">
                  <a:lumMod val="75000"/>
                </a:schemeClr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900" b="1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Односторонний!$I$26:$I$27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Односторонний!$J$26:$J$27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Односторонний!$I$29</c:f>
              <c:strCache>
                <c:ptCount val="1"/>
                <c:pt idx="0">
                  <c:v>Хср1-Хср2=-1,943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1.1640349265138985E-2"/>
                  <c:y val="5.609900002169150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Односторонний!$I$31:$I$32</c:f>
              <c:numCache>
                <c:formatCode>0.000</c:formatCode>
                <c:ptCount val="2"/>
                <c:pt idx="0">
                  <c:v>-1.9431055823334731</c:v>
                </c:pt>
                <c:pt idx="1">
                  <c:v>-1.9431055823334731</c:v>
                </c:pt>
              </c:numCache>
            </c:numRef>
          </c:xVal>
          <c:yVal>
            <c:numRef>
              <c:f>Односторонний!$J$31:$J$32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Односторонний!$I$39</c:f>
              <c:strCache>
                <c:ptCount val="1"/>
                <c:pt idx="0">
                  <c:v>мю1-мю2&lt;0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Односторонний!$I$41:$I$42</c:f>
              <c:numCache>
                <c:formatCode>0.000</c:formatCode>
                <c:ptCount val="2"/>
                <c:pt idx="0">
                  <c:v>-4.816956591795007</c:v>
                </c:pt>
                <c:pt idx="1">
                  <c:v>-4.816956591795007</c:v>
                </c:pt>
              </c:numCache>
            </c:numRef>
          </c:xVal>
          <c:yVal>
            <c:numRef>
              <c:f>Односторонний!$J$41:$J$42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75840"/>
        <c:axId val="134278144"/>
      </c:scatterChart>
      <c:valAx>
        <c:axId val="13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5.1381369070338124E-3"/>
              <c:y val="2.2305372985402059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34278144"/>
        <c:crosses val="autoZero"/>
        <c:crossBetween val="midCat"/>
      </c:valAx>
      <c:valAx>
        <c:axId val="134278144"/>
        <c:scaling>
          <c:orientation val="minMax"/>
          <c:max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34275840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161924</xdr:rowOff>
    </xdr:from>
    <xdr:to>
      <xdr:col>16</xdr:col>
      <xdr:colOff>0</xdr:colOff>
      <xdr:row>20</xdr:row>
      <xdr:rowOff>161924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161924</xdr:rowOff>
    </xdr:from>
    <xdr:to>
      <xdr:col>16</xdr:col>
      <xdr:colOff>0</xdr:colOff>
      <xdr:row>20</xdr:row>
      <xdr:rowOff>161924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doveritelnyy-interval-dlya-raznicy-srednih-znacheniy-2-h-raspredeleniy-dispersii-neizvestny-no-ravny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doveritelnyy-interval-dlya-raznicy-srednih-znacheniy-2-h-raspredeleniy-dispersii-neizvestny-no-ravny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workbookViewId="0">
      <selection activeCell="A3" sqref="A3"/>
    </sheetView>
  </sheetViews>
  <sheetFormatPr defaultRowHeight="12.75" x14ac:dyDescent="0.2"/>
  <cols>
    <col min="1" max="1" width="16.85546875" style="7" customWidth="1"/>
    <col min="2" max="2" width="17.140625" style="7" customWidth="1"/>
    <col min="3" max="3" width="18.5703125" style="7" customWidth="1"/>
    <col min="4" max="4" width="4.5703125" style="7" customWidth="1"/>
    <col min="5" max="5" width="11.140625" style="7" customWidth="1"/>
    <col min="6" max="6" width="10.140625" style="7" customWidth="1"/>
    <col min="7" max="7" width="10" style="7" bestFit="1" customWidth="1"/>
    <col min="8" max="8" width="3.85546875" style="7" customWidth="1"/>
    <col min="9" max="9" width="12.140625" style="7" bestFit="1" customWidth="1"/>
    <col min="10" max="10" width="10.7109375" style="7" customWidth="1"/>
    <col min="11" max="11" width="3.7109375" style="7" customWidth="1"/>
    <col min="12" max="12" width="9.5703125" style="7" bestFit="1" customWidth="1"/>
    <col min="13" max="13" width="10.5703125" style="7" bestFit="1" customWidth="1"/>
    <col min="14" max="14" width="11.7109375" style="7" bestFit="1" customWidth="1"/>
    <col min="15" max="23" width="10.5703125" style="7" bestFit="1" customWidth="1"/>
    <col min="24" max="265" width="9.140625" style="7"/>
    <col min="266" max="266" width="10" style="7" customWidth="1"/>
    <col min="267" max="346" width="9.140625" style="7"/>
    <col min="347" max="347" width="8.5703125" style="7" customWidth="1"/>
    <col min="348" max="16384" width="9.140625" style="7"/>
  </cols>
  <sheetData>
    <row r="1" spans="1:16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2">
      <c r="A3" s="1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">
      <c r="A4" s="17" t="s">
        <v>32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">
      <c r="I5" s="7" t="str">
        <f>"2-х сторонний доверительный интервал для разницы средних значений 2-х распределений (дисперсии неизвестны, но равны). Уровень значимости "&amp;TEXT(B7,"0,0%")</f>
        <v>2-х сторонний доверительный интервал для разницы средних значений 2-х распределений (дисперсии неизвестны, но равны). Уровень значимости 5,0%</v>
      </c>
    </row>
    <row r="6" spans="1:16" x14ac:dyDescent="0.2">
      <c r="A6" s="9" t="s">
        <v>19</v>
      </c>
      <c r="B6" s="9">
        <f>B26-C26</f>
        <v>0</v>
      </c>
      <c r="C6" s="7" t="s">
        <v>20</v>
      </c>
    </row>
    <row r="7" spans="1:16" ht="25.5" x14ac:dyDescent="0.2">
      <c r="A7" s="11" t="s">
        <v>14</v>
      </c>
      <c r="B7" s="24">
        <v>0.05</v>
      </c>
      <c r="L7" s="13"/>
      <c r="M7" s="13"/>
      <c r="N7" s="13"/>
    </row>
    <row r="8" spans="1:16" ht="25.5" x14ac:dyDescent="0.2">
      <c r="A8" s="11" t="s">
        <v>15</v>
      </c>
      <c r="B8" s="20">
        <f>1-B7</f>
        <v>0.95</v>
      </c>
      <c r="L8" s="13"/>
      <c r="M8" s="13"/>
      <c r="N8" s="13"/>
    </row>
    <row r="9" spans="1:16" x14ac:dyDescent="0.2">
      <c r="L9" s="13"/>
      <c r="M9" s="13"/>
      <c r="N9" s="13"/>
    </row>
    <row r="10" spans="1:16" x14ac:dyDescent="0.2">
      <c r="B10" s="8" t="s">
        <v>22</v>
      </c>
      <c r="C10" s="8" t="s">
        <v>23</v>
      </c>
      <c r="L10" s="13"/>
      <c r="M10" s="13"/>
      <c r="N10" s="13"/>
    </row>
    <row r="11" spans="1:16" x14ac:dyDescent="0.2">
      <c r="A11" s="11" t="s">
        <v>27</v>
      </c>
      <c r="B11" s="9">
        <f ca="1">COUNT(B30:B89)</f>
        <v>60</v>
      </c>
      <c r="C11" s="9">
        <f ca="1">COUNT(C30:C89)</f>
        <v>50</v>
      </c>
      <c r="L11" s="13"/>
      <c r="M11" s="13"/>
      <c r="N11" s="13"/>
    </row>
    <row r="12" spans="1:16" ht="25.5" x14ac:dyDescent="0.2">
      <c r="A12" s="11" t="s">
        <v>41</v>
      </c>
      <c r="B12" s="16">
        <f ca="1">AVERAGE($B$30:$B$89)</f>
        <v>100.97609329807239</v>
      </c>
      <c r="C12" s="16">
        <f ca="1">AVERAGE($C$30:$C$79)</f>
        <v>100.161906413236</v>
      </c>
      <c r="L12" s="13"/>
      <c r="M12" s="13"/>
      <c r="N12" s="13"/>
    </row>
    <row r="13" spans="1:16" ht="27.75" x14ac:dyDescent="0.2">
      <c r="A13" s="11" t="s">
        <v>42</v>
      </c>
      <c r="B13" s="16">
        <f ca="1">_xlfn.VAR.S(B30:B89)</f>
        <v>113.36713349521041</v>
      </c>
      <c r="C13" s="16">
        <f ca="1">_xlfn.VAR.S(C30:C89)</f>
        <v>119.19085097657184</v>
      </c>
    </row>
    <row r="14" spans="1:16" x14ac:dyDescent="0.2">
      <c r="E14" s="27" t="s">
        <v>9</v>
      </c>
    </row>
    <row r="15" spans="1:16" ht="41.25" x14ac:dyDescent="0.25">
      <c r="A15" s="30" t="s">
        <v>21</v>
      </c>
      <c r="B15" s="11" t="s">
        <v>35</v>
      </c>
      <c r="C15" s="32" t="s">
        <v>30</v>
      </c>
      <c r="E15" s="19" t="s">
        <v>10</v>
      </c>
      <c r="F15" s="19" t="s">
        <v>11</v>
      </c>
      <c r="G15" s="38" t="s">
        <v>40</v>
      </c>
    </row>
    <row r="16" spans="1:16" x14ac:dyDescent="0.2">
      <c r="A16" s="16">
        <f ca="1">B12-C12</f>
        <v>0.81418688483638846</v>
      </c>
      <c r="B16" s="16">
        <f ca="1">((B11-1)*B13+(C11-1)*C13)/SUM(B11:C11,-2)</f>
        <v>116.0093756858281</v>
      </c>
      <c r="C16" s="22">
        <f ca="1">_xlfn.T.INV(1-B7/2,SUM(B11:C11,-2))</f>
        <v>1.982173483307728</v>
      </c>
      <c r="E16" s="18">
        <f ca="1">$A$16-$C$16*SQRT($B$16*(1/B11+1/C11))</f>
        <v>-3.2739358143377304</v>
      </c>
      <c r="F16" s="18">
        <f ca="1">$A$16+$C$16*SQRT($B$16*(1/B11+1/C11))</f>
        <v>4.9023095840105073</v>
      </c>
      <c r="G16" s="9" t="b">
        <f ca="1">OR(B6&gt;F16,B6&lt;E16)</f>
        <v>0</v>
      </c>
    </row>
    <row r="17" spans="1:15" x14ac:dyDescent="0.2">
      <c r="C17" s="16">
        <f ca="1">-_xlfn.T.INV(B7/2,SUM(B11:C11,-2))</f>
        <v>1.982173483307728</v>
      </c>
    </row>
    <row r="18" spans="1:15" x14ac:dyDescent="0.2">
      <c r="C18" s="16">
        <f ca="1">TINV(B7,SUM(B11:C11,-2))</f>
        <v>1.982173483307728</v>
      </c>
    </row>
    <row r="19" spans="1:15" x14ac:dyDescent="0.2">
      <c r="C19" s="16">
        <f ca="1">_xlfn.T.INV.2T(B7,SUM(B11:C11,-2))</f>
        <v>1.982173483307728</v>
      </c>
    </row>
    <row r="22" spans="1:15" x14ac:dyDescent="0.2">
      <c r="I22" s="28" t="s">
        <v>34</v>
      </c>
    </row>
    <row r="23" spans="1:15" ht="15.75" x14ac:dyDescent="0.25">
      <c r="A23" s="14" t="s">
        <v>24</v>
      </c>
      <c r="B23" s="21"/>
      <c r="C23" s="21"/>
      <c r="I23" s="14" t="s">
        <v>7</v>
      </c>
      <c r="J23" s="14"/>
    </row>
    <row r="24" spans="1:15" x14ac:dyDescent="0.2">
      <c r="I24" s="7" t="str">
        <f>"мю1-мю2="&amp;TEXT(B26-C26,"0,000")</f>
        <v>мю1-мю2=0,000</v>
      </c>
    </row>
    <row r="25" spans="1:15" x14ac:dyDescent="0.2">
      <c r="A25" s="8" t="s">
        <v>6</v>
      </c>
      <c r="B25" s="8" t="s">
        <v>17</v>
      </c>
      <c r="C25" s="8" t="s">
        <v>18</v>
      </c>
      <c r="I25" s="9" t="s">
        <v>12</v>
      </c>
      <c r="J25" s="9" t="s">
        <v>13</v>
      </c>
    </row>
    <row r="26" spans="1:15" x14ac:dyDescent="0.2">
      <c r="A26" s="9" t="s">
        <v>16</v>
      </c>
      <c r="B26" s="10">
        <v>100</v>
      </c>
      <c r="C26" s="10">
        <v>100</v>
      </c>
      <c r="D26" s="29" t="s">
        <v>25</v>
      </c>
      <c r="I26" s="9">
        <f>B26-C26</f>
        <v>0</v>
      </c>
      <c r="J26" s="9">
        <v>0</v>
      </c>
    </row>
    <row r="27" spans="1:15" ht="25.5" x14ac:dyDescent="0.2">
      <c r="A27" s="11" t="s">
        <v>5</v>
      </c>
      <c r="B27" s="10">
        <v>10</v>
      </c>
      <c r="C27" s="33">
        <f>B27</f>
        <v>10</v>
      </c>
      <c r="D27" s="29" t="s">
        <v>29</v>
      </c>
      <c r="I27" s="9">
        <f>I26</f>
        <v>0</v>
      </c>
      <c r="J27" s="9">
        <v>1</v>
      </c>
    </row>
    <row r="29" spans="1:15" x14ac:dyDescent="0.2">
      <c r="A29" s="38" t="s">
        <v>8</v>
      </c>
      <c r="B29" s="38" t="s">
        <v>22</v>
      </c>
      <c r="C29" s="38" t="s">
        <v>23</v>
      </c>
      <c r="I29" s="7" t="str">
        <f ca="1">"Хср1-Хср2="&amp;TEXT(A16,"0,000")</f>
        <v>Хср1-Хср2=0,814</v>
      </c>
    </row>
    <row r="30" spans="1:15" x14ac:dyDescent="0.2">
      <c r="A30" s="9">
        <v>1</v>
      </c>
      <c r="B30" s="12">
        <f t="shared" ref="B30:B61" ca="1" si="0">_xlfn.NORM.INV(RAND(),$B$26,$B$27)</f>
        <v>105.36253084653578</v>
      </c>
      <c r="C30" s="12">
        <f t="shared" ref="C30:C61" ca="1" si="1">_xlfn.NORM.INV(RAND(),C$26,C$27)</f>
        <v>105.71762876679851</v>
      </c>
      <c r="I30" s="9" t="s">
        <v>12</v>
      </c>
      <c r="J30" s="9" t="s">
        <v>13</v>
      </c>
    </row>
    <row r="31" spans="1:15" x14ac:dyDescent="0.2">
      <c r="A31" s="9">
        <v>2</v>
      </c>
      <c r="B31" s="12">
        <f t="shared" ca="1" si="0"/>
        <v>115.54430450046473</v>
      </c>
      <c r="C31" s="12">
        <f t="shared" ca="1" si="1"/>
        <v>98.143240194302038</v>
      </c>
      <c r="I31" s="16">
        <f ca="1">A16</f>
        <v>0.81418688483638846</v>
      </c>
      <c r="J31" s="9">
        <v>0</v>
      </c>
      <c r="O31" s="25"/>
    </row>
    <row r="32" spans="1:15" x14ac:dyDescent="0.2">
      <c r="A32" s="9">
        <v>3</v>
      </c>
      <c r="B32" s="12">
        <f t="shared" ca="1" si="0"/>
        <v>102.04337217595122</v>
      </c>
      <c r="C32" s="12">
        <f t="shared" ca="1" si="1"/>
        <v>104.65881541567013</v>
      </c>
      <c r="I32" s="16">
        <f ca="1">I31</f>
        <v>0.81418688483638846</v>
      </c>
      <c r="J32" s="9">
        <v>1</v>
      </c>
    </row>
    <row r="33" spans="1:16" x14ac:dyDescent="0.2">
      <c r="A33" s="9">
        <v>4</v>
      </c>
      <c r="B33" s="12">
        <f t="shared" ca="1" si="0"/>
        <v>109.49982842993769</v>
      </c>
      <c r="C33" s="12">
        <f t="shared" ca="1" si="1"/>
        <v>112.11823410736577</v>
      </c>
      <c r="O33" s="23"/>
      <c r="P33" s="26"/>
    </row>
    <row r="34" spans="1:16" x14ac:dyDescent="0.2">
      <c r="A34" s="9">
        <v>5</v>
      </c>
      <c r="B34" s="12">
        <f t="shared" ca="1" si="0"/>
        <v>111.98989581453662</v>
      </c>
      <c r="C34" s="12">
        <f t="shared" ca="1" si="1"/>
        <v>98.081310049444724</v>
      </c>
      <c r="I34" s="7" t="str">
        <f>E15</f>
        <v>Левая граница</v>
      </c>
    </row>
    <row r="35" spans="1:16" x14ac:dyDescent="0.2">
      <c r="A35" s="9">
        <v>6</v>
      </c>
      <c r="B35" s="12">
        <f t="shared" ca="1" si="0"/>
        <v>100.14178048890896</v>
      </c>
      <c r="C35" s="12">
        <f t="shared" ca="1" si="1"/>
        <v>115.79086261002372</v>
      </c>
      <c r="I35" s="9" t="s">
        <v>12</v>
      </c>
      <c r="J35" s="9" t="s">
        <v>13</v>
      </c>
    </row>
    <row r="36" spans="1:16" x14ac:dyDescent="0.2">
      <c r="A36" s="9">
        <v>7</v>
      </c>
      <c r="B36" s="12">
        <f t="shared" ca="1" si="0"/>
        <v>94.610814746215681</v>
      </c>
      <c r="C36" s="12">
        <f t="shared" ca="1" si="1"/>
        <v>103.71093673298475</v>
      </c>
      <c r="I36" s="16">
        <f ca="1">E16</f>
        <v>-3.2739358143377304</v>
      </c>
      <c r="J36" s="9">
        <v>0</v>
      </c>
    </row>
    <row r="37" spans="1:16" x14ac:dyDescent="0.2">
      <c r="A37" s="9">
        <v>8</v>
      </c>
      <c r="B37" s="12">
        <f t="shared" ca="1" si="0"/>
        <v>115.44347200590684</v>
      </c>
      <c r="C37" s="12">
        <f t="shared" ca="1" si="1"/>
        <v>89.013209251119051</v>
      </c>
      <c r="I37" s="16">
        <f ca="1">I36</f>
        <v>-3.2739358143377304</v>
      </c>
      <c r="J37" s="9">
        <v>1</v>
      </c>
    </row>
    <row r="38" spans="1:16" x14ac:dyDescent="0.2">
      <c r="A38" s="9">
        <v>9</v>
      </c>
      <c r="B38" s="12">
        <f t="shared" ca="1" si="0"/>
        <v>95.718304209087805</v>
      </c>
      <c r="C38" s="12">
        <f t="shared" ca="1" si="1"/>
        <v>112.42470368457469</v>
      </c>
    </row>
    <row r="39" spans="1:16" x14ac:dyDescent="0.2">
      <c r="A39" s="9">
        <v>10</v>
      </c>
      <c r="B39" s="12">
        <f t="shared" ca="1" si="0"/>
        <v>73.692628810513469</v>
      </c>
      <c r="C39" s="12">
        <f t="shared" ca="1" si="1"/>
        <v>89.921316217787179</v>
      </c>
      <c r="I39" s="7" t="str">
        <f>F15</f>
        <v>Правая граница</v>
      </c>
    </row>
    <row r="40" spans="1:16" x14ac:dyDescent="0.2">
      <c r="A40" s="9">
        <v>11</v>
      </c>
      <c r="B40" s="12">
        <f t="shared" ca="1" si="0"/>
        <v>90.884313375781133</v>
      </c>
      <c r="C40" s="12">
        <f t="shared" ca="1" si="1"/>
        <v>81.452846148929794</v>
      </c>
      <c r="I40" s="9" t="s">
        <v>12</v>
      </c>
      <c r="J40" s="9" t="s">
        <v>13</v>
      </c>
    </row>
    <row r="41" spans="1:16" x14ac:dyDescent="0.2">
      <c r="A41" s="9">
        <v>12</v>
      </c>
      <c r="B41" s="12">
        <f t="shared" ca="1" si="0"/>
        <v>110.46179698018376</v>
      </c>
      <c r="C41" s="12">
        <f t="shared" ca="1" si="1"/>
        <v>100.61626234995668</v>
      </c>
      <c r="I41" s="16">
        <f ca="1">F16</f>
        <v>4.9023095840105073</v>
      </c>
      <c r="J41" s="9">
        <v>0</v>
      </c>
    </row>
    <row r="42" spans="1:16" x14ac:dyDescent="0.2">
      <c r="A42" s="9">
        <v>13</v>
      </c>
      <c r="B42" s="12">
        <f t="shared" ca="1" si="0"/>
        <v>99.872259743466202</v>
      </c>
      <c r="C42" s="12">
        <f t="shared" ca="1" si="1"/>
        <v>98.860300845724794</v>
      </c>
      <c r="I42" s="16">
        <f ca="1">I41</f>
        <v>4.9023095840105073</v>
      </c>
      <c r="J42" s="9">
        <v>1</v>
      </c>
    </row>
    <row r="43" spans="1:16" x14ac:dyDescent="0.2">
      <c r="A43" s="9">
        <v>14</v>
      </c>
      <c r="B43" s="12">
        <f t="shared" ca="1" si="0"/>
        <v>97.466796455902326</v>
      </c>
      <c r="C43" s="12">
        <f t="shared" ca="1" si="1"/>
        <v>120.25202120427767</v>
      </c>
    </row>
    <row r="44" spans="1:16" x14ac:dyDescent="0.2">
      <c r="A44" s="9">
        <v>15</v>
      </c>
      <c r="B44" s="12">
        <f t="shared" ca="1" si="0"/>
        <v>101.67271331530694</v>
      </c>
      <c r="C44" s="12">
        <f t="shared" ca="1" si="1"/>
        <v>99.590090380798671</v>
      </c>
    </row>
    <row r="45" spans="1:16" x14ac:dyDescent="0.2">
      <c r="A45" s="9">
        <v>16</v>
      </c>
      <c r="B45" s="12">
        <f t="shared" ca="1" si="0"/>
        <v>91.862001072669756</v>
      </c>
      <c r="C45" s="12">
        <f t="shared" ca="1" si="1"/>
        <v>98.521591762764174</v>
      </c>
    </row>
    <row r="46" spans="1:16" x14ac:dyDescent="0.2">
      <c r="A46" s="9">
        <v>17</v>
      </c>
      <c r="B46" s="12">
        <f t="shared" ca="1" si="0"/>
        <v>88.595441853418322</v>
      </c>
      <c r="C46" s="12">
        <f t="shared" ca="1" si="1"/>
        <v>106.95051231191734</v>
      </c>
    </row>
    <row r="47" spans="1:16" x14ac:dyDescent="0.2">
      <c r="A47" s="9">
        <v>18</v>
      </c>
      <c r="B47" s="12">
        <f t="shared" ca="1" si="0"/>
        <v>103.19754101178401</v>
      </c>
      <c r="C47" s="12">
        <f t="shared" ca="1" si="1"/>
        <v>92.44057540347859</v>
      </c>
    </row>
    <row r="48" spans="1:16" x14ac:dyDescent="0.2">
      <c r="A48" s="9">
        <v>19</v>
      </c>
      <c r="B48" s="12">
        <f t="shared" ca="1" si="0"/>
        <v>98.12279387321874</v>
      </c>
      <c r="C48" s="12">
        <f t="shared" ca="1" si="1"/>
        <v>100.49497231356115</v>
      </c>
    </row>
    <row r="49" spans="1:3" x14ac:dyDescent="0.2">
      <c r="A49" s="9">
        <v>20</v>
      </c>
      <c r="B49" s="12">
        <f t="shared" ca="1" si="0"/>
        <v>85.324268701270341</v>
      </c>
      <c r="C49" s="12">
        <f t="shared" ca="1" si="1"/>
        <v>95.682466106526576</v>
      </c>
    </row>
    <row r="50" spans="1:3" x14ac:dyDescent="0.2">
      <c r="A50" s="9">
        <v>21</v>
      </c>
      <c r="B50" s="12">
        <f t="shared" ca="1" si="0"/>
        <v>103.0768688348675</v>
      </c>
      <c r="C50" s="12">
        <f t="shared" ca="1" si="1"/>
        <v>106.62552084911775</v>
      </c>
    </row>
    <row r="51" spans="1:3" x14ac:dyDescent="0.2">
      <c r="A51" s="9">
        <v>22</v>
      </c>
      <c r="B51" s="12">
        <f t="shared" ca="1" si="0"/>
        <v>103.68773266597388</v>
      </c>
      <c r="C51" s="12">
        <f t="shared" ca="1" si="1"/>
        <v>85.215377353872753</v>
      </c>
    </row>
    <row r="52" spans="1:3" x14ac:dyDescent="0.2">
      <c r="A52" s="9">
        <v>23</v>
      </c>
      <c r="B52" s="12">
        <f t="shared" ca="1" si="0"/>
        <v>94.394989777248583</v>
      </c>
      <c r="C52" s="12">
        <f t="shared" ca="1" si="1"/>
        <v>95.877559094515647</v>
      </c>
    </row>
    <row r="53" spans="1:3" x14ac:dyDescent="0.2">
      <c r="A53" s="9">
        <v>24</v>
      </c>
      <c r="B53" s="12">
        <f t="shared" ca="1" si="0"/>
        <v>97.880101362346394</v>
      </c>
      <c r="C53" s="12">
        <f t="shared" ca="1" si="1"/>
        <v>92.765935384259748</v>
      </c>
    </row>
    <row r="54" spans="1:3" x14ac:dyDescent="0.2">
      <c r="A54" s="9">
        <v>25</v>
      </c>
      <c r="B54" s="12">
        <f t="shared" ca="1" si="0"/>
        <v>83.073793861893094</v>
      </c>
      <c r="C54" s="12">
        <f t="shared" ca="1" si="1"/>
        <v>80.297669547373999</v>
      </c>
    </row>
    <row r="55" spans="1:3" x14ac:dyDescent="0.2">
      <c r="A55" s="9">
        <v>26</v>
      </c>
      <c r="B55" s="12">
        <f t="shared" ca="1" si="0"/>
        <v>97.668109754275036</v>
      </c>
      <c r="C55" s="12">
        <f t="shared" ca="1" si="1"/>
        <v>110.60136669774664</v>
      </c>
    </row>
    <row r="56" spans="1:3" x14ac:dyDescent="0.2">
      <c r="A56" s="9">
        <v>27</v>
      </c>
      <c r="B56" s="12">
        <f t="shared" ca="1" si="0"/>
        <v>127.08541384960512</v>
      </c>
      <c r="C56" s="12">
        <f t="shared" ca="1" si="1"/>
        <v>95.723941581132209</v>
      </c>
    </row>
    <row r="57" spans="1:3" x14ac:dyDescent="0.2">
      <c r="A57" s="9">
        <v>28</v>
      </c>
      <c r="B57" s="12">
        <f t="shared" ca="1" si="0"/>
        <v>79.410566610824816</v>
      </c>
      <c r="C57" s="12">
        <f t="shared" ca="1" si="1"/>
        <v>108.19667194272989</v>
      </c>
    </row>
    <row r="58" spans="1:3" x14ac:dyDescent="0.2">
      <c r="A58" s="9">
        <v>29</v>
      </c>
      <c r="B58" s="12">
        <f t="shared" ca="1" si="0"/>
        <v>102.17910468023697</v>
      </c>
      <c r="C58" s="12">
        <f t="shared" ca="1" si="1"/>
        <v>92.22864766654881</v>
      </c>
    </row>
    <row r="59" spans="1:3" x14ac:dyDescent="0.2">
      <c r="A59" s="9">
        <v>30</v>
      </c>
      <c r="B59" s="12">
        <f t="shared" ca="1" si="0"/>
        <v>92.465092128229472</v>
      </c>
      <c r="C59" s="12">
        <f t="shared" ca="1" si="1"/>
        <v>77.896349253921954</v>
      </c>
    </row>
    <row r="60" spans="1:3" x14ac:dyDescent="0.2">
      <c r="A60" s="9">
        <v>31</v>
      </c>
      <c r="B60" s="12">
        <f t="shared" ca="1" si="0"/>
        <v>122.11476196684519</v>
      </c>
      <c r="C60" s="12">
        <f t="shared" ca="1" si="1"/>
        <v>111.37045506911714</v>
      </c>
    </row>
    <row r="61" spans="1:3" x14ac:dyDescent="0.2">
      <c r="A61" s="9">
        <v>32</v>
      </c>
      <c r="B61" s="12">
        <f t="shared" ca="1" si="0"/>
        <v>99.239659847910744</v>
      </c>
      <c r="C61" s="12">
        <f t="shared" ca="1" si="1"/>
        <v>102.21000249181694</v>
      </c>
    </row>
    <row r="62" spans="1:3" x14ac:dyDescent="0.2">
      <c r="A62" s="9">
        <v>33</v>
      </c>
      <c r="B62" s="12">
        <f t="shared" ref="B62:B89" ca="1" si="2">_xlfn.NORM.INV(RAND(),$B$26,$B$27)</f>
        <v>93.437285974912342</v>
      </c>
      <c r="C62" s="12">
        <f t="shared" ref="C62:C79" ca="1" si="3">_xlfn.NORM.INV(RAND(),C$26,C$27)</f>
        <v>97.942867867984631</v>
      </c>
    </row>
    <row r="63" spans="1:3" x14ac:dyDescent="0.2">
      <c r="A63" s="9">
        <v>34</v>
      </c>
      <c r="B63" s="12">
        <f t="shared" ca="1" si="2"/>
        <v>107.41575218124828</v>
      </c>
      <c r="C63" s="12">
        <f t="shared" ca="1" si="3"/>
        <v>106.7695971078041</v>
      </c>
    </row>
    <row r="64" spans="1:3" x14ac:dyDescent="0.2">
      <c r="A64" s="9">
        <v>35</v>
      </c>
      <c r="B64" s="12">
        <f t="shared" ca="1" si="2"/>
        <v>104.68624568206135</v>
      </c>
      <c r="C64" s="12">
        <f t="shared" ca="1" si="3"/>
        <v>96.5028842465845</v>
      </c>
    </row>
    <row r="65" spans="1:3" x14ac:dyDescent="0.2">
      <c r="A65" s="9">
        <v>36</v>
      </c>
      <c r="B65" s="12">
        <f t="shared" ca="1" si="2"/>
        <v>109.18909559872141</v>
      </c>
      <c r="C65" s="12">
        <f t="shared" ca="1" si="3"/>
        <v>76.43015545885072</v>
      </c>
    </row>
    <row r="66" spans="1:3" x14ac:dyDescent="0.2">
      <c r="A66" s="9">
        <v>37</v>
      </c>
      <c r="B66" s="12">
        <f t="shared" ca="1" si="2"/>
        <v>102.35128652331069</v>
      </c>
      <c r="C66" s="12">
        <f t="shared" ca="1" si="3"/>
        <v>90.651115628887453</v>
      </c>
    </row>
    <row r="67" spans="1:3" x14ac:dyDescent="0.2">
      <c r="A67" s="9">
        <v>38</v>
      </c>
      <c r="B67" s="12">
        <f t="shared" ca="1" si="2"/>
        <v>95.96069194561386</v>
      </c>
      <c r="C67" s="12">
        <f t="shared" ca="1" si="3"/>
        <v>90.176557867313207</v>
      </c>
    </row>
    <row r="68" spans="1:3" x14ac:dyDescent="0.2">
      <c r="A68" s="9">
        <v>39</v>
      </c>
      <c r="B68" s="12">
        <f t="shared" ca="1" si="2"/>
        <v>99.498712438224146</v>
      </c>
      <c r="C68" s="12">
        <f t="shared" ca="1" si="3"/>
        <v>97.335956701332634</v>
      </c>
    </row>
    <row r="69" spans="1:3" x14ac:dyDescent="0.2">
      <c r="A69" s="9">
        <v>40</v>
      </c>
      <c r="B69" s="12">
        <f t="shared" ca="1" si="2"/>
        <v>99.324430015333718</v>
      </c>
      <c r="C69" s="12">
        <f t="shared" ca="1" si="3"/>
        <v>90.477109731696672</v>
      </c>
    </row>
    <row r="70" spans="1:3" x14ac:dyDescent="0.2">
      <c r="A70" s="9">
        <v>41</v>
      </c>
      <c r="B70" s="12">
        <f t="shared" ca="1" si="2"/>
        <v>113.80520690989596</v>
      </c>
      <c r="C70" s="12">
        <f t="shared" ca="1" si="3"/>
        <v>110.30933584965118</v>
      </c>
    </row>
    <row r="71" spans="1:3" x14ac:dyDescent="0.2">
      <c r="A71" s="9">
        <v>42</v>
      </c>
      <c r="B71" s="12">
        <f t="shared" ca="1" si="2"/>
        <v>95.821597838462878</v>
      </c>
      <c r="C71" s="12">
        <f t="shared" ca="1" si="3"/>
        <v>119.15022791303767</v>
      </c>
    </row>
    <row r="72" spans="1:3" x14ac:dyDescent="0.2">
      <c r="A72" s="9">
        <v>43</v>
      </c>
      <c r="B72" s="12">
        <f t="shared" ca="1" si="2"/>
        <v>85.185634640764135</v>
      </c>
      <c r="C72" s="12">
        <f t="shared" ca="1" si="3"/>
        <v>103.13305946783035</v>
      </c>
    </row>
    <row r="73" spans="1:3" x14ac:dyDescent="0.2">
      <c r="A73" s="9">
        <v>44</v>
      </c>
      <c r="B73" s="12">
        <f t="shared" ca="1" si="2"/>
        <v>94.29682028462156</v>
      </c>
      <c r="C73" s="12">
        <f t="shared" ca="1" si="3"/>
        <v>98.795569439150256</v>
      </c>
    </row>
    <row r="74" spans="1:3" x14ac:dyDescent="0.2">
      <c r="A74" s="9">
        <v>45</v>
      </c>
      <c r="B74" s="12">
        <f t="shared" ca="1" si="2"/>
        <v>109.85845479423786</v>
      </c>
      <c r="C74" s="12">
        <f t="shared" ca="1" si="3"/>
        <v>115.70729608963265</v>
      </c>
    </row>
    <row r="75" spans="1:3" x14ac:dyDescent="0.2">
      <c r="A75" s="9">
        <v>46</v>
      </c>
      <c r="B75" s="12">
        <f t="shared" ca="1" si="2"/>
        <v>109.76457099032021</v>
      </c>
      <c r="C75" s="12">
        <f t="shared" ca="1" si="3"/>
        <v>111.48864466852106</v>
      </c>
    </row>
    <row r="76" spans="1:3" x14ac:dyDescent="0.2">
      <c r="A76" s="9">
        <v>47</v>
      </c>
      <c r="B76" s="12">
        <f t="shared" ca="1" si="2"/>
        <v>110.7670665437723</v>
      </c>
      <c r="C76" s="12">
        <f t="shared" ca="1" si="3"/>
        <v>104.71676172635949</v>
      </c>
    </row>
    <row r="77" spans="1:3" x14ac:dyDescent="0.2">
      <c r="A77" s="9">
        <v>48</v>
      </c>
      <c r="B77" s="12">
        <f t="shared" ca="1" si="2"/>
        <v>120.60083734405922</v>
      </c>
      <c r="C77" s="12">
        <f t="shared" ca="1" si="3"/>
        <v>124.18285894160761</v>
      </c>
    </row>
    <row r="78" spans="1:3" x14ac:dyDescent="0.2">
      <c r="A78" s="9">
        <v>49</v>
      </c>
      <c r="B78" s="12">
        <f t="shared" ca="1" si="2"/>
        <v>87.595341590078789</v>
      </c>
      <c r="C78" s="12">
        <f t="shared" ca="1" si="3"/>
        <v>88.408456337928101</v>
      </c>
    </row>
    <row r="79" spans="1:3" x14ac:dyDescent="0.2">
      <c r="A79" s="9">
        <v>50</v>
      </c>
      <c r="B79" s="12">
        <f t="shared" ca="1" si="2"/>
        <v>109.61443971712863</v>
      </c>
      <c r="C79" s="12">
        <f t="shared" ca="1" si="3"/>
        <v>102.46547282746722</v>
      </c>
    </row>
    <row r="80" spans="1:3" x14ac:dyDescent="0.2">
      <c r="A80" s="9">
        <v>51</v>
      </c>
      <c r="B80" s="12">
        <f t="shared" ca="1" si="2"/>
        <v>103.17809209164766</v>
      </c>
    </row>
    <row r="81" spans="1:2" x14ac:dyDescent="0.2">
      <c r="A81" s="9">
        <v>52</v>
      </c>
      <c r="B81" s="12">
        <f t="shared" ca="1" si="2"/>
        <v>123.19236871402171</v>
      </c>
    </row>
    <row r="82" spans="1:2" x14ac:dyDescent="0.2">
      <c r="A82" s="9">
        <v>53</v>
      </c>
      <c r="B82" s="12">
        <f t="shared" ca="1" si="2"/>
        <v>104.67076467603546</v>
      </c>
    </row>
    <row r="83" spans="1:2" x14ac:dyDescent="0.2">
      <c r="A83" s="9">
        <v>54</v>
      </c>
      <c r="B83" s="12">
        <f t="shared" ca="1" si="2"/>
        <v>106.87796240624658</v>
      </c>
    </row>
    <row r="84" spans="1:2" x14ac:dyDescent="0.2">
      <c r="A84" s="9">
        <v>55</v>
      </c>
      <c r="B84" s="12">
        <f t="shared" ca="1" si="2"/>
        <v>105.29720935962749</v>
      </c>
    </row>
    <row r="85" spans="1:2" x14ac:dyDescent="0.2">
      <c r="A85" s="9">
        <v>56</v>
      </c>
      <c r="B85" s="12">
        <f t="shared" ca="1" si="2"/>
        <v>88.085961073534975</v>
      </c>
    </row>
    <row r="86" spans="1:2" x14ac:dyDescent="0.2">
      <c r="A86" s="9">
        <v>57</v>
      </c>
      <c r="B86" s="12">
        <f t="shared" ca="1" si="2"/>
        <v>90.280349610943972</v>
      </c>
    </row>
    <row r="87" spans="1:2" x14ac:dyDescent="0.2">
      <c r="A87" s="9">
        <v>58</v>
      </c>
      <c r="B87" s="12">
        <f t="shared" ca="1" si="2"/>
        <v>95.453439842383744</v>
      </c>
    </row>
    <row r="88" spans="1:2" x14ac:dyDescent="0.2">
      <c r="A88" s="9">
        <v>59</v>
      </c>
      <c r="B88" s="12">
        <f t="shared" ca="1" si="2"/>
        <v>98.065745125165606</v>
      </c>
    </row>
    <row r="89" spans="1:2" x14ac:dyDescent="0.2">
      <c r="A89" s="9">
        <v>60</v>
      </c>
      <c r="B89" s="12">
        <f t="shared" ca="1" si="2"/>
        <v>100.50718022065277</v>
      </c>
    </row>
  </sheetData>
  <conditionalFormatting sqref="G16">
    <cfRule type="cellIs" dxfId="1" priority="1" operator="equal">
      <formula>TRUE</formula>
    </cfRule>
  </conditionalFormatting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workbookViewId="0">
      <selection activeCell="A2" sqref="A2"/>
    </sheetView>
  </sheetViews>
  <sheetFormatPr defaultRowHeight="12.75" x14ac:dyDescent="0.2"/>
  <cols>
    <col min="1" max="1" width="16.85546875" style="7" customWidth="1"/>
    <col min="2" max="2" width="17.140625" style="7" customWidth="1"/>
    <col min="3" max="3" width="18.5703125" style="7" customWidth="1"/>
    <col min="4" max="4" width="4.5703125" style="7" customWidth="1"/>
    <col min="5" max="5" width="16.140625" style="7" customWidth="1"/>
    <col min="6" max="6" width="10.140625" style="7" customWidth="1"/>
    <col min="7" max="7" width="10" style="7" bestFit="1" customWidth="1"/>
    <col min="8" max="8" width="3.85546875" style="7" customWidth="1"/>
    <col min="9" max="9" width="12.140625" style="7" bestFit="1" customWidth="1"/>
    <col min="10" max="10" width="10.7109375" style="7" customWidth="1"/>
    <col min="11" max="11" width="3.7109375" style="7" customWidth="1"/>
    <col min="12" max="12" width="9.5703125" style="7" bestFit="1" customWidth="1"/>
    <col min="13" max="13" width="10.5703125" style="7" bestFit="1" customWidth="1"/>
    <col min="14" max="14" width="11.7109375" style="7" bestFit="1" customWidth="1"/>
    <col min="15" max="23" width="10.5703125" style="7" bestFit="1" customWidth="1"/>
    <col min="24" max="265" width="9.140625" style="7"/>
    <col min="266" max="266" width="10" style="7" customWidth="1"/>
    <col min="267" max="346" width="9.140625" style="7"/>
    <col min="347" max="347" width="8.5703125" style="7" customWidth="1"/>
    <col min="348" max="16384" width="9.140625" style="7"/>
  </cols>
  <sheetData>
    <row r="1" spans="1:16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2">
      <c r="A3" s="1" t="str">
        <f>Двухсторонний!A3</f>
        <v>Доверительный интервал для разницы средних значений 2-х распределений (дисперсии неизвестны, но равны)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">
      <c r="A4" s="17" t="s">
        <v>38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">
      <c r="I5" s="7" t="str">
        <f>"1 сторонние доверительные интервалы для разницы средних значений 2-х распределений (дисперсии неизвестны, но равны). Уровень значимости "&amp;TEXT(B7,"0,0%")</f>
        <v>1 сторонние доверительные интервалы для разницы средних значений 2-х распределений (дисперсии неизвестны, но равны). Уровень значимости 5,0%</v>
      </c>
    </row>
    <row r="6" spans="1:16" x14ac:dyDescent="0.2">
      <c r="A6" s="9" t="s">
        <v>19</v>
      </c>
      <c r="B6" s="9">
        <f>B26-C26</f>
        <v>0</v>
      </c>
      <c r="C6" s="7" t="s">
        <v>20</v>
      </c>
    </row>
    <row r="7" spans="1:16" ht="25.5" x14ac:dyDescent="0.2">
      <c r="A7" s="11" t="s">
        <v>14</v>
      </c>
      <c r="B7" s="24">
        <v>0.05</v>
      </c>
      <c r="L7" s="13"/>
      <c r="M7" s="13"/>
      <c r="N7" s="13"/>
    </row>
    <row r="8" spans="1:16" ht="25.5" x14ac:dyDescent="0.2">
      <c r="A8" s="11" t="s">
        <v>15</v>
      </c>
      <c r="B8" s="20">
        <f>1-B7</f>
        <v>0.95</v>
      </c>
      <c r="L8" s="13"/>
      <c r="M8" s="13"/>
      <c r="N8" s="13"/>
    </row>
    <row r="9" spans="1:16" x14ac:dyDescent="0.2">
      <c r="L9" s="13"/>
      <c r="M9" s="13"/>
      <c r="N9" s="13"/>
    </row>
    <row r="10" spans="1:16" x14ac:dyDescent="0.2">
      <c r="B10" s="8" t="s">
        <v>22</v>
      </c>
      <c r="C10" s="8" t="s">
        <v>23</v>
      </c>
      <c r="L10" s="13"/>
      <c r="M10" s="13"/>
      <c r="N10" s="13"/>
    </row>
    <row r="11" spans="1:16" x14ac:dyDescent="0.2">
      <c r="A11" s="11" t="s">
        <v>27</v>
      </c>
      <c r="B11" s="9">
        <f ca="1">COUNT(B30:B89)</f>
        <v>60</v>
      </c>
      <c r="C11" s="9">
        <f ca="1">COUNT(C30:C89)</f>
        <v>50</v>
      </c>
      <c r="L11" s="13"/>
      <c r="M11" s="13"/>
      <c r="N11" s="13"/>
    </row>
    <row r="12" spans="1:16" ht="25.5" x14ac:dyDescent="0.2">
      <c r="A12" s="11" t="s">
        <v>26</v>
      </c>
      <c r="B12" s="16">
        <f ca="1">AVERAGE($B$30:$B$89)</f>
        <v>99.993064978186936</v>
      </c>
      <c r="C12" s="16">
        <f ca="1">AVERAGE($C$30:$C$79)</f>
        <v>101.93617056052041</v>
      </c>
      <c r="L12" s="13"/>
      <c r="M12" s="13"/>
      <c r="N12" s="13"/>
    </row>
    <row r="13" spans="1:16" ht="27.75" x14ac:dyDescent="0.2">
      <c r="A13" s="11" t="s">
        <v>28</v>
      </c>
      <c r="B13" s="16">
        <f ca="1">_xlfn.VAR.S(B30:B89)</f>
        <v>82.573581916897865</v>
      </c>
      <c r="C13" s="16">
        <f ca="1">_xlfn.VAR.S(C30:C89)</f>
        <v>80.93764336239073</v>
      </c>
    </row>
    <row r="15" spans="1:16" ht="41.25" x14ac:dyDescent="0.25">
      <c r="A15" s="30" t="s">
        <v>21</v>
      </c>
      <c r="B15" s="11" t="s">
        <v>35</v>
      </c>
      <c r="C15" s="32" t="s">
        <v>31</v>
      </c>
      <c r="E15" s="38" t="s">
        <v>38</v>
      </c>
      <c r="F15" s="31" t="s">
        <v>39</v>
      </c>
      <c r="G15" s="38" t="s">
        <v>40</v>
      </c>
    </row>
    <row r="16" spans="1:16" x14ac:dyDescent="0.2">
      <c r="A16" s="16">
        <f ca="1">B12-C12</f>
        <v>-1.9431055823334731</v>
      </c>
      <c r="B16" s="16">
        <f ca="1">((B11-1)*B13+(C11-1)*C13)/SUM(B11:C11,-2)</f>
        <v>81.831350535686298</v>
      </c>
      <c r="C16" s="22">
        <f ca="1">_xlfn.T.INV(1-B7,SUM(B11:C11,-2))</f>
        <v>1.6590851435958269</v>
      </c>
      <c r="E16" s="9" t="s">
        <v>37</v>
      </c>
      <c r="F16" s="34">
        <f ca="1">$A$16+$C$16*SQRT($B$16*(1/B11+1/C11))</f>
        <v>0.93074542712806041</v>
      </c>
      <c r="G16" s="9" t="b">
        <f ca="1">B6&gt;F16</f>
        <v>0</v>
      </c>
    </row>
    <row r="17" spans="1:15" x14ac:dyDescent="0.2">
      <c r="C17" s="16">
        <f ca="1">-_xlfn.T.INV(B7,SUM(B11:C11,-2))</f>
        <v>1.6590851435958269</v>
      </c>
      <c r="E17" s="9" t="s">
        <v>36</v>
      </c>
      <c r="F17" s="35">
        <f ca="1">$A$16-$C$16*SQRT($B$16*(1/B11+1/C11))</f>
        <v>-4.816956591795007</v>
      </c>
      <c r="G17" s="9" t="b">
        <f ca="1">B6&lt;F17</f>
        <v>0</v>
      </c>
    </row>
    <row r="18" spans="1:15" x14ac:dyDescent="0.2">
      <c r="C18" s="16">
        <f ca="1">TINV(B7*2,SUM(B11:C11,-2))</f>
        <v>1.6590851435958269</v>
      </c>
    </row>
    <row r="19" spans="1:15" x14ac:dyDescent="0.2">
      <c r="C19" s="16">
        <f ca="1">_xlfn.T.INV.2T(B7*2,SUM(B11:C11,-2))</f>
        <v>1.6590851435958269</v>
      </c>
    </row>
    <row r="22" spans="1:15" x14ac:dyDescent="0.2">
      <c r="I22" s="28" t="s">
        <v>34</v>
      </c>
    </row>
    <row r="23" spans="1:15" ht="15.75" x14ac:dyDescent="0.25">
      <c r="A23" s="14" t="s">
        <v>24</v>
      </c>
      <c r="B23" s="21"/>
      <c r="C23" s="21"/>
      <c r="I23" s="14" t="s">
        <v>7</v>
      </c>
      <c r="J23" s="14"/>
    </row>
    <row r="24" spans="1:15" x14ac:dyDescent="0.2">
      <c r="I24" s="7" t="str">
        <f>"мю1-мю2="&amp;TEXT(B26-C26,"0,000")</f>
        <v>мю1-мю2=0,000</v>
      </c>
    </row>
    <row r="25" spans="1:15" x14ac:dyDescent="0.2">
      <c r="A25" s="8" t="s">
        <v>6</v>
      </c>
      <c r="B25" s="8" t="s">
        <v>17</v>
      </c>
      <c r="C25" s="8" t="s">
        <v>18</v>
      </c>
      <c r="I25" s="9" t="s">
        <v>12</v>
      </c>
      <c r="J25" s="9" t="s">
        <v>13</v>
      </c>
    </row>
    <row r="26" spans="1:15" x14ac:dyDescent="0.2">
      <c r="A26" s="9" t="s">
        <v>16</v>
      </c>
      <c r="B26" s="10">
        <v>100</v>
      </c>
      <c r="C26" s="10">
        <v>100</v>
      </c>
      <c r="D26" s="29" t="s">
        <v>25</v>
      </c>
      <c r="I26" s="9">
        <f>B26-C26</f>
        <v>0</v>
      </c>
      <c r="J26" s="9">
        <v>0</v>
      </c>
    </row>
    <row r="27" spans="1:15" ht="25.5" x14ac:dyDescent="0.2">
      <c r="A27" s="11" t="s">
        <v>5</v>
      </c>
      <c r="B27" s="10">
        <v>10</v>
      </c>
      <c r="C27" s="33">
        <f>B27</f>
        <v>10</v>
      </c>
      <c r="D27" s="29" t="s">
        <v>29</v>
      </c>
      <c r="I27" s="9">
        <f>I26</f>
        <v>0</v>
      </c>
      <c r="J27" s="9">
        <v>1</v>
      </c>
    </row>
    <row r="29" spans="1:15" x14ac:dyDescent="0.2">
      <c r="A29" s="38" t="s">
        <v>8</v>
      </c>
      <c r="B29" s="38" t="s">
        <v>22</v>
      </c>
      <c r="C29" s="38" t="s">
        <v>23</v>
      </c>
      <c r="I29" s="29" t="str">
        <f ca="1">"Хср1-Хср2="&amp;TEXT(A16,"0,000")</f>
        <v>Хср1-Хср2=-1,943</v>
      </c>
    </row>
    <row r="30" spans="1:15" x14ac:dyDescent="0.2">
      <c r="A30" s="9">
        <v>1</v>
      </c>
      <c r="B30" s="12">
        <f t="shared" ref="B30:B89" ca="1" si="0">_xlfn.NORM.INV(RAND(),$B$26,$B$27)</f>
        <v>95.81941273049118</v>
      </c>
      <c r="C30" s="12">
        <f t="shared" ref="C30:C79" ca="1" si="1">_xlfn.NORM.INV(RAND(),C$26,C$27)</f>
        <v>99.787549532355413</v>
      </c>
      <c r="I30" s="9" t="s">
        <v>12</v>
      </c>
      <c r="J30" s="9" t="s">
        <v>13</v>
      </c>
    </row>
    <row r="31" spans="1:15" x14ac:dyDescent="0.2">
      <c r="A31" s="9">
        <v>2</v>
      </c>
      <c r="B31" s="12">
        <f t="shared" ca="1" si="0"/>
        <v>111.24186817143638</v>
      </c>
      <c r="C31" s="12">
        <f t="shared" ca="1" si="1"/>
        <v>94.850690409559704</v>
      </c>
      <c r="I31" s="16">
        <f ca="1">A16</f>
        <v>-1.9431055823334731</v>
      </c>
      <c r="J31" s="9">
        <v>0</v>
      </c>
      <c r="O31" s="25"/>
    </row>
    <row r="32" spans="1:15" x14ac:dyDescent="0.2">
      <c r="A32" s="9">
        <v>3</v>
      </c>
      <c r="B32" s="12">
        <f t="shared" ca="1" si="0"/>
        <v>107.32029773932501</v>
      </c>
      <c r="C32" s="12">
        <f t="shared" ca="1" si="1"/>
        <v>107.09098078649927</v>
      </c>
      <c r="I32" s="16">
        <f ca="1">I31</f>
        <v>-1.9431055823334731</v>
      </c>
      <c r="J32" s="9">
        <v>1</v>
      </c>
    </row>
    <row r="33" spans="1:16" x14ac:dyDescent="0.2">
      <c r="A33" s="9">
        <v>4</v>
      </c>
      <c r="B33" s="12">
        <f t="shared" ca="1" si="0"/>
        <v>85.527196356300053</v>
      </c>
      <c r="C33" s="12">
        <f t="shared" ca="1" si="1"/>
        <v>105.93581102830998</v>
      </c>
      <c r="O33" s="23"/>
      <c r="P33" s="26"/>
    </row>
    <row r="34" spans="1:16" x14ac:dyDescent="0.2">
      <c r="A34" s="9">
        <v>5</v>
      </c>
      <c r="B34" s="12">
        <f t="shared" ca="1" si="0"/>
        <v>82.903992011339227</v>
      </c>
      <c r="C34" s="12">
        <f t="shared" ca="1" si="1"/>
        <v>109.64894869294966</v>
      </c>
      <c r="I34" s="7" t="str">
        <f>E16</f>
        <v>мю1-мю2&gt;0</v>
      </c>
    </row>
    <row r="35" spans="1:16" x14ac:dyDescent="0.2">
      <c r="A35" s="9">
        <v>6</v>
      </c>
      <c r="B35" s="12">
        <f t="shared" ca="1" si="0"/>
        <v>112.40848422429613</v>
      </c>
      <c r="C35" s="12">
        <f t="shared" ca="1" si="1"/>
        <v>97.546211804324031</v>
      </c>
      <c r="I35" s="37" t="s">
        <v>12</v>
      </c>
      <c r="J35" s="37" t="s">
        <v>13</v>
      </c>
    </row>
    <row r="36" spans="1:16" x14ac:dyDescent="0.2">
      <c r="A36" s="9">
        <v>7</v>
      </c>
      <c r="B36" s="12">
        <f t="shared" ca="1" si="0"/>
        <v>99.710733812433347</v>
      </c>
      <c r="C36" s="12">
        <f t="shared" ca="1" si="1"/>
        <v>85.563104353810417</v>
      </c>
      <c r="I36" s="16">
        <f ca="1">F16</f>
        <v>0.93074542712806041</v>
      </c>
      <c r="J36" s="9">
        <v>0</v>
      </c>
    </row>
    <row r="37" spans="1:16" x14ac:dyDescent="0.2">
      <c r="A37" s="9">
        <v>8</v>
      </c>
      <c r="B37" s="12">
        <f t="shared" ca="1" si="0"/>
        <v>102.63642112274511</v>
      </c>
      <c r="C37" s="12">
        <f t="shared" ca="1" si="1"/>
        <v>104.52757644929524</v>
      </c>
      <c r="I37" s="16">
        <f ca="1">I36</f>
        <v>0.93074542712806041</v>
      </c>
      <c r="J37" s="9">
        <v>1</v>
      </c>
    </row>
    <row r="38" spans="1:16" x14ac:dyDescent="0.2">
      <c r="A38" s="9">
        <v>9</v>
      </c>
      <c r="B38" s="12">
        <f t="shared" ca="1" si="0"/>
        <v>96.111731675163483</v>
      </c>
      <c r="C38" s="12">
        <f t="shared" ca="1" si="1"/>
        <v>115.81738894800111</v>
      </c>
    </row>
    <row r="39" spans="1:16" x14ac:dyDescent="0.2">
      <c r="A39" s="9">
        <v>10</v>
      </c>
      <c r="B39" s="12">
        <f t="shared" ca="1" si="0"/>
        <v>97.722684230329662</v>
      </c>
      <c r="C39" s="12">
        <f t="shared" ca="1" si="1"/>
        <v>97.958880793554357</v>
      </c>
      <c r="I39" s="7" t="str">
        <f>E17</f>
        <v>мю1-мю2&lt;0</v>
      </c>
    </row>
    <row r="40" spans="1:16" x14ac:dyDescent="0.2">
      <c r="A40" s="9">
        <v>11</v>
      </c>
      <c r="B40" s="12">
        <f t="shared" ca="1" si="0"/>
        <v>107.49457155461523</v>
      </c>
      <c r="C40" s="12">
        <f t="shared" ca="1" si="1"/>
        <v>106.61094530605855</v>
      </c>
      <c r="I40" s="36" t="s">
        <v>12</v>
      </c>
      <c r="J40" s="36" t="s">
        <v>13</v>
      </c>
    </row>
    <row r="41" spans="1:16" x14ac:dyDescent="0.2">
      <c r="A41" s="9">
        <v>12</v>
      </c>
      <c r="B41" s="12">
        <f t="shared" ca="1" si="0"/>
        <v>106.29858622848407</v>
      </c>
      <c r="C41" s="12">
        <f t="shared" ca="1" si="1"/>
        <v>95.36805960075398</v>
      </c>
      <c r="I41" s="16">
        <f ca="1">F17</f>
        <v>-4.816956591795007</v>
      </c>
      <c r="J41" s="9">
        <v>0</v>
      </c>
    </row>
    <row r="42" spans="1:16" x14ac:dyDescent="0.2">
      <c r="A42" s="9">
        <v>13</v>
      </c>
      <c r="B42" s="12">
        <f t="shared" ca="1" si="0"/>
        <v>95.624740811027635</v>
      </c>
      <c r="C42" s="12">
        <f t="shared" ca="1" si="1"/>
        <v>93.752113308519597</v>
      </c>
      <c r="I42" s="16">
        <f ca="1">I41</f>
        <v>-4.816956591795007</v>
      </c>
      <c r="J42" s="9">
        <v>1</v>
      </c>
    </row>
    <row r="43" spans="1:16" x14ac:dyDescent="0.2">
      <c r="A43" s="9">
        <v>14</v>
      </c>
      <c r="B43" s="12">
        <f t="shared" ca="1" si="0"/>
        <v>120.3323306813178</v>
      </c>
      <c r="C43" s="12">
        <f t="shared" ca="1" si="1"/>
        <v>100.31595322064625</v>
      </c>
    </row>
    <row r="44" spans="1:16" x14ac:dyDescent="0.2">
      <c r="A44" s="9">
        <v>15</v>
      </c>
      <c r="B44" s="12">
        <f t="shared" ca="1" si="0"/>
        <v>99.076232068961005</v>
      </c>
      <c r="C44" s="12">
        <f t="shared" ca="1" si="1"/>
        <v>113.52952883011156</v>
      </c>
    </row>
    <row r="45" spans="1:16" x14ac:dyDescent="0.2">
      <c r="A45" s="9">
        <v>16</v>
      </c>
      <c r="B45" s="12">
        <f t="shared" ca="1" si="0"/>
        <v>112.9896992898023</v>
      </c>
      <c r="C45" s="12">
        <f t="shared" ca="1" si="1"/>
        <v>102.6236410797861</v>
      </c>
    </row>
    <row r="46" spans="1:16" x14ac:dyDescent="0.2">
      <c r="A46" s="9">
        <v>17</v>
      </c>
      <c r="B46" s="12">
        <f t="shared" ca="1" si="0"/>
        <v>105.63271514422573</v>
      </c>
      <c r="C46" s="12">
        <f t="shared" ca="1" si="1"/>
        <v>99.064902236681718</v>
      </c>
    </row>
    <row r="47" spans="1:16" x14ac:dyDescent="0.2">
      <c r="A47" s="9">
        <v>18</v>
      </c>
      <c r="B47" s="12">
        <f t="shared" ca="1" si="0"/>
        <v>98.745310514217152</v>
      </c>
      <c r="C47" s="12">
        <f t="shared" ca="1" si="1"/>
        <v>108.93936646826423</v>
      </c>
    </row>
    <row r="48" spans="1:16" x14ac:dyDescent="0.2">
      <c r="A48" s="9">
        <v>19</v>
      </c>
      <c r="B48" s="12">
        <f t="shared" ca="1" si="0"/>
        <v>97.859459994720382</v>
      </c>
      <c r="C48" s="12">
        <f t="shared" ca="1" si="1"/>
        <v>86.254268465891556</v>
      </c>
    </row>
    <row r="49" spans="1:3" x14ac:dyDescent="0.2">
      <c r="A49" s="9">
        <v>20</v>
      </c>
      <c r="B49" s="12">
        <f t="shared" ca="1" si="0"/>
        <v>113.51609223344801</v>
      </c>
      <c r="C49" s="12">
        <f t="shared" ca="1" si="1"/>
        <v>126.61649959964214</v>
      </c>
    </row>
    <row r="50" spans="1:3" x14ac:dyDescent="0.2">
      <c r="A50" s="9">
        <v>21</v>
      </c>
      <c r="B50" s="12">
        <f t="shared" ca="1" si="0"/>
        <v>101.34410594145875</v>
      </c>
      <c r="C50" s="12">
        <f t="shared" ca="1" si="1"/>
        <v>95.908449569965754</v>
      </c>
    </row>
    <row r="51" spans="1:3" x14ac:dyDescent="0.2">
      <c r="A51" s="9">
        <v>22</v>
      </c>
      <c r="B51" s="12">
        <f t="shared" ca="1" si="0"/>
        <v>94.296308298718372</v>
      </c>
      <c r="C51" s="12">
        <f t="shared" ca="1" si="1"/>
        <v>100.459076456993</v>
      </c>
    </row>
    <row r="52" spans="1:3" x14ac:dyDescent="0.2">
      <c r="A52" s="9">
        <v>23</v>
      </c>
      <c r="B52" s="12">
        <f t="shared" ca="1" si="0"/>
        <v>107.6208831765297</v>
      </c>
      <c r="C52" s="12">
        <f t="shared" ca="1" si="1"/>
        <v>87.234647247692379</v>
      </c>
    </row>
    <row r="53" spans="1:3" x14ac:dyDescent="0.2">
      <c r="A53" s="9">
        <v>24</v>
      </c>
      <c r="B53" s="12">
        <f t="shared" ca="1" si="0"/>
        <v>98.63951221692507</v>
      </c>
      <c r="C53" s="12">
        <f t="shared" ca="1" si="1"/>
        <v>118.96433313918871</v>
      </c>
    </row>
    <row r="54" spans="1:3" x14ac:dyDescent="0.2">
      <c r="A54" s="9">
        <v>25</v>
      </c>
      <c r="B54" s="12">
        <f t="shared" ca="1" si="0"/>
        <v>82.715774649826983</v>
      </c>
      <c r="C54" s="12">
        <f t="shared" ca="1" si="1"/>
        <v>101.7379376064568</v>
      </c>
    </row>
    <row r="55" spans="1:3" x14ac:dyDescent="0.2">
      <c r="A55" s="9">
        <v>26</v>
      </c>
      <c r="B55" s="12">
        <f t="shared" ca="1" si="0"/>
        <v>92.742462082843801</v>
      </c>
      <c r="C55" s="12">
        <f t="shared" ca="1" si="1"/>
        <v>99.506659284651732</v>
      </c>
    </row>
    <row r="56" spans="1:3" x14ac:dyDescent="0.2">
      <c r="A56" s="9">
        <v>27</v>
      </c>
      <c r="B56" s="12">
        <f t="shared" ca="1" si="0"/>
        <v>102.54710067453146</v>
      </c>
      <c r="C56" s="12">
        <f t="shared" ca="1" si="1"/>
        <v>108.38166339798028</v>
      </c>
    </row>
    <row r="57" spans="1:3" x14ac:dyDescent="0.2">
      <c r="A57" s="9">
        <v>28</v>
      </c>
      <c r="B57" s="12">
        <f t="shared" ca="1" si="0"/>
        <v>89.730025046428139</v>
      </c>
      <c r="C57" s="12">
        <f t="shared" ca="1" si="1"/>
        <v>122.25300428871506</v>
      </c>
    </row>
    <row r="58" spans="1:3" x14ac:dyDescent="0.2">
      <c r="A58" s="9">
        <v>29</v>
      </c>
      <c r="B58" s="12">
        <f t="shared" ca="1" si="0"/>
        <v>94.475311235548006</v>
      </c>
      <c r="C58" s="12">
        <f t="shared" ca="1" si="1"/>
        <v>111.09097218430773</v>
      </c>
    </row>
    <row r="59" spans="1:3" x14ac:dyDescent="0.2">
      <c r="A59" s="9">
        <v>30</v>
      </c>
      <c r="B59" s="12">
        <f t="shared" ca="1" si="0"/>
        <v>93.015102228711299</v>
      </c>
      <c r="C59" s="12">
        <f t="shared" ca="1" si="1"/>
        <v>113.7007531397919</v>
      </c>
    </row>
    <row r="60" spans="1:3" x14ac:dyDescent="0.2">
      <c r="A60" s="9">
        <v>31</v>
      </c>
      <c r="B60" s="12">
        <f t="shared" ca="1" si="0"/>
        <v>108.96552349878895</v>
      </c>
      <c r="C60" s="12">
        <f t="shared" ca="1" si="1"/>
        <v>92.532319085350949</v>
      </c>
    </row>
    <row r="61" spans="1:3" x14ac:dyDescent="0.2">
      <c r="A61" s="9">
        <v>32</v>
      </c>
      <c r="B61" s="12">
        <f t="shared" ca="1" si="0"/>
        <v>106.31712925897884</v>
      </c>
      <c r="C61" s="12">
        <f t="shared" ca="1" si="1"/>
        <v>92.284107453572034</v>
      </c>
    </row>
    <row r="62" spans="1:3" x14ac:dyDescent="0.2">
      <c r="A62" s="9">
        <v>33</v>
      </c>
      <c r="B62" s="12">
        <f t="shared" ca="1" si="0"/>
        <v>102.35033242724832</v>
      </c>
      <c r="C62" s="12">
        <f t="shared" ca="1" si="1"/>
        <v>100.32772639992382</v>
      </c>
    </row>
    <row r="63" spans="1:3" x14ac:dyDescent="0.2">
      <c r="A63" s="9">
        <v>34</v>
      </c>
      <c r="B63" s="12">
        <f t="shared" ca="1" si="0"/>
        <v>89.817907382133654</v>
      </c>
      <c r="C63" s="12">
        <f t="shared" ca="1" si="1"/>
        <v>104.41951842528964</v>
      </c>
    </row>
    <row r="64" spans="1:3" x14ac:dyDescent="0.2">
      <c r="A64" s="9">
        <v>35</v>
      </c>
      <c r="B64" s="12">
        <f t="shared" ca="1" si="0"/>
        <v>102.82716954784392</v>
      </c>
      <c r="C64" s="12">
        <f t="shared" ca="1" si="1"/>
        <v>106.43079325033773</v>
      </c>
    </row>
    <row r="65" spans="1:3" x14ac:dyDescent="0.2">
      <c r="A65" s="9">
        <v>36</v>
      </c>
      <c r="B65" s="12">
        <f t="shared" ca="1" si="0"/>
        <v>111.90055949305632</v>
      </c>
      <c r="C65" s="12">
        <f t="shared" ca="1" si="1"/>
        <v>97.278847345431799</v>
      </c>
    </row>
    <row r="66" spans="1:3" x14ac:dyDescent="0.2">
      <c r="A66" s="9">
        <v>37</v>
      </c>
      <c r="B66" s="12">
        <f t="shared" ca="1" si="0"/>
        <v>97.68235260190373</v>
      </c>
      <c r="C66" s="12">
        <f t="shared" ca="1" si="1"/>
        <v>95.401293997981114</v>
      </c>
    </row>
    <row r="67" spans="1:3" x14ac:dyDescent="0.2">
      <c r="A67" s="9">
        <v>38</v>
      </c>
      <c r="B67" s="12">
        <f t="shared" ca="1" si="0"/>
        <v>107.7160731701283</v>
      </c>
      <c r="C67" s="12">
        <f t="shared" ca="1" si="1"/>
        <v>91.587994558697915</v>
      </c>
    </row>
    <row r="68" spans="1:3" x14ac:dyDescent="0.2">
      <c r="A68" s="9">
        <v>39</v>
      </c>
      <c r="B68" s="12">
        <f t="shared" ca="1" si="0"/>
        <v>96.419639972838993</v>
      </c>
      <c r="C68" s="12">
        <f t="shared" ca="1" si="1"/>
        <v>93.777172398428547</v>
      </c>
    </row>
    <row r="69" spans="1:3" x14ac:dyDescent="0.2">
      <c r="A69" s="9">
        <v>40</v>
      </c>
      <c r="B69" s="12">
        <f t="shared" ca="1" si="0"/>
        <v>98.468237881209703</v>
      </c>
      <c r="C69" s="12">
        <f t="shared" ca="1" si="1"/>
        <v>91.95828734643041</v>
      </c>
    </row>
    <row r="70" spans="1:3" x14ac:dyDescent="0.2">
      <c r="A70" s="9">
        <v>41</v>
      </c>
      <c r="B70" s="12">
        <f t="shared" ca="1" si="0"/>
        <v>102.97931267110083</v>
      </c>
      <c r="C70" s="12">
        <f t="shared" ca="1" si="1"/>
        <v>106.66060989180001</v>
      </c>
    </row>
    <row r="71" spans="1:3" x14ac:dyDescent="0.2">
      <c r="A71" s="9">
        <v>42</v>
      </c>
      <c r="B71" s="12">
        <f t="shared" ca="1" si="0"/>
        <v>85.092438181982999</v>
      </c>
      <c r="C71" s="12">
        <f t="shared" ca="1" si="1"/>
        <v>98.132135249893381</v>
      </c>
    </row>
    <row r="72" spans="1:3" x14ac:dyDescent="0.2">
      <c r="A72" s="9">
        <v>43</v>
      </c>
      <c r="B72" s="12">
        <f t="shared" ca="1" si="0"/>
        <v>101.08937842927944</v>
      </c>
      <c r="C72" s="12">
        <f t="shared" ca="1" si="1"/>
        <v>104.29429567822361</v>
      </c>
    </row>
    <row r="73" spans="1:3" x14ac:dyDescent="0.2">
      <c r="A73" s="9">
        <v>44</v>
      </c>
      <c r="B73" s="12">
        <f t="shared" ca="1" si="0"/>
        <v>88.492640800206317</v>
      </c>
      <c r="C73" s="12">
        <f t="shared" ca="1" si="1"/>
        <v>111.05656240731545</v>
      </c>
    </row>
    <row r="74" spans="1:3" x14ac:dyDescent="0.2">
      <c r="A74" s="9">
        <v>45</v>
      </c>
      <c r="B74" s="12">
        <f t="shared" ca="1" si="0"/>
        <v>100.02816761434532</v>
      </c>
      <c r="C74" s="12">
        <f t="shared" ca="1" si="1"/>
        <v>99.233391373612179</v>
      </c>
    </row>
    <row r="75" spans="1:3" x14ac:dyDescent="0.2">
      <c r="A75" s="9">
        <v>46</v>
      </c>
      <c r="B75" s="12">
        <f t="shared" ca="1" si="0"/>
        <v>85.345329621172908</v>
      </c>
      <c r="C75" s="12">
        <f t="shared" ca="1" si="1"/>
        <v>104.78381964305159</v>
      </c>
    </row>
    <row r="76" spans="1:3" x14ac:dyDescent="0.2">
      <c r="A76" s="9">
        <v>47</v>
      </c>
      <c r="B76" s="12">
        <f t="shared" ca="1" si="0"/>
        <v>94.037427698054486</v>
      </c>
      <c r="C76" s="12">
        <f t="shared" ca="1" si="1"/>
        <v>91.75248846908471</v>
      </c>
    </row>
    <row r="77" spans="1:3" x14ac:dyDescent="0.2">
      <c r="A77" s="9">
        <v>48</v>
      </c>
      <c r="B77" s="12">
        <f t="shared" ca="1" si="0"/>
        <v>107.68703310183744</v>
      </c>
      <c r="C77" s="12">
        <f t="shared" ca="1" si="1"/>
        <v>93.267054734400531</v>
      </c>
    </row>
    <row r="78" spans="1:3" x14ac:dyDescent="0.2">
      <c r="A78" s="9">
        <v>49</v>
      </c>
      <c r="B78" s="12">
        <f t="shared" ca="1" si="0"/>
        <v>89.709214796730805</v>
      </c>
      <c r="C78" s="12">
        <f t="shared" ca="1" si="1"/>
        <v>103.41420796157728</v>
      </c>
    </row>
    <row r="79" spans="1:3" x14ac:dyDescent="0.2">
      <c r="A79" s="9">
        <v>50</v>
      </c>
      <c r="B79" s="12">
        <f t="shared" ca="1" si="0"/>
        <v>112.71743998351722</v>
      </c>
      <c r="C79" s="12">
        <f t="shared" ca="1" si="1"/>
        <v>107.17598512485873</v>
      </c>
    </row>
    <row r="80" spans="1:3" x14ac:dyDescent="0.2">
      <c r="A80" s="9">
        <v>51</v>
      </c>
      <c r="B80" s="12">
        <f t="shared" ca="1" si="0"/>
        <v>100.29925635084501</v>
      </c>
    </row>
    <row r="81" spans="1:2" x14ac:dyDescent="0.2">
      <c r="A81" s="9">
        <v>52</v>
      </c>
      <c r="B81" s="12">
        <f t="shared" ca="1" si="0"/>
        <v>89.204747440730671</v>
      </c>
    </row>
    <row r="82" spans="1:2" x14ac:dyDescent="0.2">
      <c r="A82" s="9">
        <v>53</v>
      </c>
      <c r="B82" s="12">
        <f t="shared" ca="1" si="0"/>
        <v>114.65400161448488</v>
      </c>
    </row>
    <row r="83" spans="1:2" x14ac:dyDescent="0.2">
      <c r="A83" s="9">
        <v>54</v>
      </c>
      <c r="B83" s="12">
        <f t="shared" ca="1" si="0"/>
        <v>98.260064311024465</v>
      </c>
    </row>
    <row r="84" spans="1:2" x14ac:dyDescent="0.2">
      <c r="A84" s="9">
        <v>55</v>
      </c>
      <c r="B84" s="12">
        <f t="shared" ca="1" si="0"/>
        <v>103.38800317265928</v>
      </c>
    </row>
    <row r="85" spans="1:2" x14ac:dyDescent="0.2">
      <c r="A85" s="9">
        <v>56</v>
      </c>
      <c r="B85" s="12">
        <f t="shared" ca="1" si="0"/>
        <v>121.15089531669368</v>
      </c>
    </row>
    <row r="86" spans="1:2" x14ac:dyDescent="0.2">
      <c r="A86" s="9">
        <v>57</v>
      </c>
      <c r="B86" s="12">
        <f t="shared" ca="1" si="0"/>
        <v>88.363681277281799</v>
      </c>
    </row>
    <row r="87" spans="1:2" x14ac:dyDescent="0.2">
      <c r="A87" s="9">
        <v>58</v>
      </c>
      <c r="B87" s="12">
        <f t="shared" ca="1" si="0"/>
        <v>97.058460622614476</v>
      </c>
    </row>
    <row r="88" spans="1:2" x14ac:dyDescent="0.2">
      <c r="A88" s="9">
        <v>59</v>
      </c>
      <c r="B88" s="12">
        <f t="shared" ca="1" si="0"/>
        <v>90.199767760773383</v>
      </c>
    </row>
    <row r="89" spans="1:2" x14ac:dyDescent="0.2">
      <c r="A89" s="9">
        <v>60</v>
      </c>
      <c r="B89" s="12">
        <f t="shared" ca="1" si="0"/>
        <v>101.26256654554783</v>
      </c>
    </row>
  </sheetData>
  <conditionalFormatting sqref="G16:G17">
    <cfRule type="cellIs" dxfId="0" priority="1" operator="equal">
      <formula>TRUE</formula>
    </cfRule>
  </conditionalFormatting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39" t="s">
        <v>2</v>
      </c>
      <c r="B1" s="39"/>
      <c r="C1" s="39"/>
      <c r="D1" s="39"/>
      <c r="E1" s="39"/>
      <c r="F1" s="39"/>
      <c r="G1" s="39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Двухсторонний</vt:lpstr>
      <vt:lpstr>Односторонний</vt:lpstr>
      <vt:lpstr>EXCEL2.RU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2016-12-10T07:36:26Z</dcterms:modified>
</cp:coreProperties>
</file>