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8795" windowHeight="11760" tabRatio="779"/>
  </bookViews>
  <sheets>
    <sheet name="Пример" sheetId="6" r:id="rId1"/>
    <sheet name="График" sheetId="7" r:id="rId2"/>
    <sheet name="EXCEL2.RU" sheetId="3" r:id="rId3"/>
  </sheets>
  <definedNames>
    <definedName name="anscount" hidden="1">2</definedName>
    <definedName name="limcount" hidden="1">2</definedName>
    <definedName name="p">Пример!$B$7</definedName>
    <definedName name="r_">Пример!$B$8</definedName>
    <definedName name="sencount" hidden="1">4</definedName>
    <definedName name="solver_eng" localSheetId="1" hidden="1">1</definedName>
    <definedName name="solver_eng" localSheetId="0" hidden="1">1</definedName>
    <definedName name="solver_neg" localSheetId="1" hidden="1">1</definedName>
    <definedName name="solver_neg" localSheetId="0" hidden="1">1</definedName>
    <definedName name="solver_num" localSheetId="1" hidden="1">0</definedName>
    <definedName name="solver_num" localSheetId="0" hidden="1">0</definedName>
    <definedName name="solver_opt" localSheetId="1" hidden="1">График!#REF!</definedName>
    <definedName name="solver_opt" localSheetId="0" hidden="1">Пример!#REF!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B14" i="7" l="1"/>
  <c r="M13" i="6"/>
  <c r="B11" i="6"/>
  <c r="M12" i="6"/>
  <c r="C11" i="6"/>
  <c r="L26" i="6" l="1"/>
  <c r="D15" i="6" l="1"/>
  <c r="L22" i="6"/>
  <c r="L18" i="6"/>
  <c r="E10" i="7"/>
  <c r="C15" i="7"/>
  <c r="C14" i="7"/>
  <c r="A8" i="7"/>
  <c r="A7" i="7"/>
  <c r="C8" i="7"/>
  <c r="C7" i="7"/>
  <c r="N12" i="6"/>
  <c r="M10" i="6" l="1"/>
  <c r="B16" i="6"/>
  <c r="B15" i="6"/>
  <c r="G25" i="6"/>
  <c r="E25" i="6"/>
  <c r="B25" i="6"/>
  <c r="C25" i="6"/>
  <c r="D25" i="6"/>
  <c r="F25" i="6"/>
  <c r="N13" i="6" l="1"/>
  <c r="A3" i="7" l="1"/>
  <c r="I25" i="6" l="1"/>
  <c r="J25" i="6"/>
  <c r="A26" i="6"/>
  <c r="F26" i="6"/>
  <c r="D26" i="6"/>
  <c r="B26" i="6" l="1"/>
  <c r="E26" i="6"/>
  <c r="G26" i="6"/>
  <c r="C26" i="6"/>
  <c r="I26" i="6" s="1"/>
  <c r="J26" i="6" l="1"/>
  <c r="A15" i="7" l="1"/>
  <c r="A11" i="6"/>
  <c r="B15" i="7" l="1"/>
  <c r="A16" i="7"/>
  <c r="A27" i="6"/>
  <c r="D27" i="6"/>
  <c r="F27" i="6"/>
  <c r="C16" i="7" l="1"/>
  <c r="B16" i="7"/>
  <c r="C27" i="6"/>
  <c r="I27" i="6" s="1"/>
  <c r="B27" i="6"/>
  <c r="E27" i="6"/>
  <c r="G27" i="6"/>
  <c r="A17" i="7"/>
  <c r="A28" i="6"/>
  <c r="D28" i="6"/>
  <c r="F28" i="6"/>
  <c r="C17" i="7" l="1"/>
  <c r="B17" i="7"/>
  <c r="B28" i="6"/>
  <c r="G28" i="6"/>
  <c r="C28" i="6"/>
  <c r="J28" i="6" s="1"/>
  <c r="E28" i="6"/>
  <c r="A18" i="7"/>
  <c r="J27" i="6"/>
  <c r="A29" i="6"/>
  <c r="F29" i="6"/>
  <c r="D29" i="6"/>
  <c r="C18" i="7" l="1"/>
  <c r="B18" i="7"/>
  <c r="C29" i="6"/>
  <c r="I29" i="6" s="1"/>
  <c r="B29" i="6"/>
  <c r="E29" i="6"/>
  <c r="G29" i="6"/>
  <c r="A19" i="7"/>
  <c r="I28" i="6"/>
  <c r="A30" i="6"/>
  <c r="D30" i="6"/>
  <c r="F30" i="6"/>
  <c r="A20" i="7" l="1"/>
  <c r="B19" i="7"/>
  <c r="C19" i="7"/>
  <c r="G30" i="6"/>
  <c r="C30" i="6"/>
  <c r="I30" i="6" s="1"/>
  <c r="B30" i="6"/>
  <c r="E30" i="6"/>
  <c r="J29" i="6"/>
  <c r="A31" i="6"/>
  <c r="D31" i="6"/>
  <c r="F31" i="6"/>
  <c r="C20" i="7" l="1"/>
  <c r="B20" i="7"/>
  <c r="A21" i="7"/>
  <c r="C31" i="6"/>
  <c r="I31" i="6" s="1"/>
  <c r="B31" i="6"/>
  <c r="E31" i="6"/>
  <c r="G31" i="6"/>
  <c r="J30" i="6"/>
  <c r="A32" i="6"/>
  <c r="A22" i="7"/>
  <c r="D32" i="6"/>
  <c r="F32" i="6"/>
  <c r="C22" i="7" l="1"/>
  <c r="B22" i="7"/>
  <c r="C21" i="7"/>
  <c r="B21" i="7"/>
  <c r="G32" i="6"/>
  <c r="C32" i="6"/>
  <c r="J32" i="6" s="1"/>
  <c r="B32" i="6"/>
  <c r="E32" i="6"/>
  <c r="J31" i="6"/>
  <c r="A33" i="6"/>
  <c r="A23" i="7"/>
  <c r="F33" i="6"/>
  <c r="D33" i="6"/>
  <c r="B23" i="7" l="1"/>
  <c r="C23" i="7"/>
  <c r="E33" i="6"/>
  <c r="G33" i="6"/>
  <c r="C33" i="6"/>
  <c r="I33" i="6" s="1"/>
  <c r="B33" i="6"/>
  <c r="I32" i="6"/>
  <c r="A34" i="6"/>
  <c r="A24" i="7"/>
  <c r="F34" i="6"/>
  <c r="D34" i="6"/>
  <c r="C24" i="7" l="1"/>
  <c r="B24" i="7"/>
  <c r="B34" i="6"/>
  <c r="E34" i="6"/>
  <c r="G34" i="6"/>
  <c r="C34" i="6"/>
  <c r="J34" i="6" s="1"/>
  <c r="J33" i="6"/>
  <c r="A35" i="6"/>
  <c r="A25" i="7"/>
  <c r="D35" i="6"/>
  <c r="F35" i="6"/>
  <c r="B25" i="7" l="1"/>
  <c r="C25" i="7"/>
  <c r="C35" i="6"/>
  <c r="J35" i="6" s="1"/>
  <c r="A36" i="6"/>
  <c r="B35" i="6"/>
  <c r="E35" i="6"/>
  <c r="G35" i="6"/>
  <c r="I34" i="6"/>
  <c r="A26" i="7"/>
  <c r="D36" i="6"/>
  <c r="F36" i="6"/>
  <c r="C26" i="7" l="1"/>
  <c r="B26" i="7"/>
  <c r="C36" i="6"/>
  <c r="J36" i="6" s="1"/>
  <c r="B36" i="6"/>
  <c r="A37" i="6"/>
  <c r="E36" i="6"/>
  <c r="G36" i="6"/>
  <c r="I35" i="6"/>
  <c r="A27" i="7"/>
  <c r="F37" i="6"/>
  <c r="D37" i="6"/>
  <c r="B27" i="7" l="1"/>
  <c r="C27" i="7"/>
  <c r="I36" i="6"/>
  <c r="E37" i="6"/>
  <c r="B37" i="6"/>
  <c r="G37" i="6"/>
  <c r="C37" i="6"/>
  <c r="I37" i="6" s="1"/>
  <c r="A38" i="6"/>
  <c r="A28" i="7"/>
  <c r="D38" i="6"/>
  <c r="F38" i="6"/>
  <c r="C28" i="7" l="1"/>
  <c r="B28" i="7"/>
  <c r="G38" i="6"/>
  <c r="E38" i="6"/>
  <c r="B38" i="6"/>
  <c r="C38" i="6"/>
  <c r="I38" i="6" s="1"/>
  <c r="A39" i="6"/>
  <c r="J37" i="6"/>
  <c r="A29" i="7"/>
  <c r="D39" i="6"/>
  <c r="F39" i="6"/>
  <c r="C29" i="7" l="1"/>
  <c r="B29" i="7"/>
  <c r="G39" i="6"/>
  <c r="B39" i="6"/>
  <c r="E39" i="6"/>
  <c r="A40" i="6"/>
  <c r="C39" i="6"/>
  <c r="J39" i="6" s="1"/>
  <c r="J38" i="6"/>
  <c r="A30" i="7"/>
  <c r="D40" i="6"/>
  <c r="F40" i="6"/>
  <c r="C30" i="7" l="1"/>
  <c r="B30" i="7"/>
  <c r="E40" i="6"/>
  <c r="G40" i="6"/>
  <c r="B40" i="6"/>
  <c r="A41" i="6"/>
  <c r="C40" i="6"/>
  <c r="J40" i="6" s="1"/>
  <c r="I39" i="6"/>
  <c r="A31" i="7"/>
  <c r="F41" i="6"/>
  <c r="D41" i="6"/>
  <c r="B31" i="7" l="1"/>
  <c r="C31" i="7"/>
  <c r="I40" i="6"/>
  <c r="B41" i="6"/>
  <c r="A42" i="6"/>
  <c r="C41" i="6"/>
  <c r="I41" i="6" s="1"/>
  <c r="E41" i="6"/>
  <c r="G41" i="6"/>
  <c r="A32" i="7"/>
  <c r="D42" i="6"/>
  <c r="F42" i="6"/>
  <c r="C32" i="7" l="1"/>
  <c r="B32" i="7"/>
  <c r="J41" i="6"/>
  <c r="G42" i="6"/>
  <c r="E42" i="6"/>
  <c r="B42" i="6"/>
  <c r="C42" i="6"/>
  <c r="A43" i="6"/>
  <c r="A33" i="7"/>
  <c r="D43" i="6"/>
  <c r="F43" i="6"/>
  <c r="C33" i="7" l="1"/>
  <c r="B33" i="7"/>
  <c r="I42" i="6"/>
  <c r="J42" i="6"/>
  <c r="A44" i="6"/>
  <c r="C43" i="6"/>
  <c r="I43" i="6" s="1"/>
  <c r="G43" i="6"/>
  <c r="B43" i="6"/>
  <c r="E43" i="6"/>
  <c r="J43" i="6"/>
  <c r="A34" i="7"/>
  <c r="F44" i="6"/>
  <c r="D44" i="6"/>
  <c r="C34" i="7" l="1"/>
  <c r="B34" i="7"/>
  <c r="B44" i="6"/>
  <c r="A45" i="6"/>
  <c r="C44" i="6"/>
  <c r="I44" i="6" s="1"/>
  <c r="E44" i="6"/>
  <c r="G44" i="6"/>
  <c r="D45" i="6"/>
  <c r="F45" i="6"/>
  <c r="J44" i="6" l="1"/>
  <c r="B45" i="6"/>
  <c r="A46" i="6"/>
  <c r="C45" i="6"/>
  <c r="J45" i="6" s="1"/>
  <c r="E45" i="6"/>
  <c r="G45" i="6"/>
  <c r="F46" i="6"/>
  <c r="D46" i="6"/>
  <c r="I45" i="6" l="1"/>
  <c r="G46" i="6"/>
  <c r="C46" i="6"/>
  <c r="J46" i="6" s="1"/>
  <c r="E46" i="6"/>
  <c r="B46" i="6"/>
  <c r="A47" i="6"/>
  <c r="I46" i="6"/>
  <c r="F47" i="6"/>
  <c r="D47" i="6"/>
  <c r="B47" i="6" l="1"/>
  <c r="C47" i="6"/>
  <c r="I47" i="6" s="1"/>
  <c r="A48" i="6"/>
  <c r="G47" i="6"/>
  <c r="E47" i="6"/>
  <c r="J47" i="6"/>
  <c r="F48" i="6"/>
  <c r="D48" i="6"/>
  <c r="E48" i="6" l="1"/>
  <c r="G48" i="6"/>
  <c r="B48" i="6"/>
  <c r="A49" i="6"/>
  <c r="C48" i="6"/>
  <c r="I48" i="6" s="1"/>
  <c r="F49" i="6"/>
  <c r="D49" i="6"/>
  <c r="J48" i="6" l="1"/>
  <c r="A50" i="6"/>
  <c r="B49" i="6"/>
  <c r="C49" i="6"/>
  <c r="I49" i="6" s="1"/>
  <c r="G49" i="6"/>
  <c r="E49" i="6"/>
  <c r="D50" i="6"/>
  <c r="F50" i="6"/>
  <c r="J49" i="6" l="1"/>
  <c r="C50" i="6"/>
  <c r="I50" i="6" s="1"/>
  <c r="E50" i="6"/>
  <c r="B50" i="6"/>
  <c r="A51" i="6"/>
  <c r="J50" i="6"/>
  <c r="G50" i="6"/>
  <c r="D51" i="6"/>
  <c r="F51" i="6"/>
  <c r="E51" i="6" l="1"/>
  <c r="B51" i="6"/>
  <c r="A52" i="6"/>
  <c r="C51" i="6"/>
  <c r="I51" i="6" s="1"/>
  <c r="G51" i="6"/>
  <c r="D52" i="6"/>
  <c r="F52" i="6"/>
  <c r="J51" i="6" l="1"/>
  <c r="C52" i="6"/>
  <c r="J52" i="6" s="1"/>
  <c r="A53" i="6"/>
  <c r="G52" i="6"/>
  <c r="E52" i="6"/>
  <c r="B52" i="6"/>
  <c r="D53" i="6"/>
  <c r="F53" i="6"/>
  <c r="I52" i="6" l="1"/>
  <c r="B53" i="6"/>
  <c r="G53" i="6"/>
  <c r="A54" i="6"/>
  <c r="E53" i="6"/>
  <c r="C53" i="6"/>
  <c r="I53" i="6" s="1"/>
  <c r="D54" i="6"/>
  <c r="F54" i="6"/>
  <c r="C54" i="6" l="1"/>
  <c r="J54" i="6" s="1"/>
  <c r="G54" i="6"/>
  <c r="A55" i="6"/>
  <c r="E54" i="6"/>
  <c r="B54" i="6"/>
  <c r="J53" i="6"/>
  <c r="F55" i="6"/>
  <c r="D55" i="6"/>
  <c r="G55" i="6" l="1"/>
  <c r="B55" i="6"/>
  <c r="E55" i="6"/>
  <c r="A56" i="6"/>
  <c r="C55" i="6"/>
  <c r="I55" i="6" s="1"/>
  <c r="I54" i="6"/>
  <c r="F56" i="6"/>
  <c r="D56" i="6"/>
  <c r="B56" i="6" l="1"/>
  <c r="C56" i="6"/>
  <c r="J56" i="6" s="1"/>
  <c r="A57" i="6"/>
  <c r="G56" i="6"/>
  <c r="E56" i="6"/>
  <c r="I56" i="6"/>
  <c r="J55" i="6"/>
  <c r="F57" i="6"/>
  <c r="D57" i="6"/>
  <c r="E57" i="6" l="1"/>
  <c r="C57" i="6"/>
  <c r="J57" i="6" s="1"/>
  <c r="B57" i="6"/>
  <c r="G57" i="6"/>
  <c r="A58" i="6"/>
  <c r="D58" i="6"/>
  <c r="F58" i="6"/>
  <c r="I57" i="6" l="1"/>
  <c r="G58" i="6"/>
  <c r="A59" i="6"/>
  <c r="E58" i="6"/>
  <c r="B58" i="6"/>
  <c r="C58" i="6"/>
  <c r="J58" i="6" s="1"/>
  <c r="F59" i="6"/>
  <c r="D59" i="6"/>
  <c r="I58" i="6" l="1"/>
  <c r="B59" i="6"/>
  <c r="E59" i="6"/>
  <c r="A60" i="6"/>
  <c r="C59" i="6"/>
  <c r="I59" i="6" s="1"/>
  <c r="G59" i="6"/>
  <c r="F60" i="6"/>
  <c r="D60" i="6"/>
  <c r="E60" i="6" l="1"/>
  <c r="B60" i="6"/>
  <c r="A61" i="6"/>
  <c r="C60" i="6"/>
  <c r="J60" i="6" s="1"/>
  <c r="G60" i="6"/>
  <c r="J59" i="6"/>
  <c r="F61" i="6"/>
  <c r="D61" i="6"/>
  <c r="E61" i="6" l="1"/>
  <c r="G61" i="6"/>
  <c r="B61" i="6"/>
  <c r="A62" i="6"/>
  <c r="C61" i="6"/>
  <c r="J61" i="6" s="1"/>
  <c r="I60" i="6"/>
  <c r="D62" i="6"/>
  <c r="F62" i="6"/>
  <c r="I61" i="6" l="1"/>
  <c r="E62" i="6"/>
  <c r="B62" i="6"/>
  <c r="C62" i="6"/>
  <c r="I62" i="6" s="1"/>
  <c r="A63" i="6"/>
  <c r="G62" i="6"/>
  <c r="D63" i="6"/>
  <c r="F63" i="6"/>
  <c r="C63" i="6" l="1"/>
  <c r="I63" i="6" s="1"/>
  <c r="G63" i="6"/>
  <c r="B63" i="6"/>
  <c r="E63" i="6"/>
  <c r="A64" i="6"/>
  <c r="J62" i="6"/>
  <c r="F64" i="6"/>
  <c r="D64" i="6"/>
  <c r="A65" i="6" l="1"/>
  <c r="C64" i="6"/>
  <c r="J64" i="6" s="1"/>
  <c r="G64" i="6"/>
  <c r="E64" i="6"/>
  <c r="B64" i="6"/>
  <c r="I64" i="6"/>
  <c r="J63" i="6"/>
  <c r="D65" i="6"/>
  <c r="F65" i="6"/>
  <c r="G65" i="6" l="1"/>
  <c r="A66" i="6"/>
  <c r="B65" i="6"/>
  <c r="C65" i="6"/>
  <c r="I65" i="6" s="1"/>
  <c r="E65" i="6"/>
  <c r="D66" i="6"/>
  <c r="F66" i="6"/>
  <c r="J65" i="6" l="1"/>
  <c r="A67" i="6"/>
  <c r="E66" i="6"/>
  <c r="C66" i="6"/>
  <c r="J66" i="6" s="1"/>
  <c r="G66" i="6"/>
  <c r="B66" i="6"/>
  <c r="D67" i="6"/>
  <c r="F67" i="6"/>
  <c r="I66" i="6" l="1"/>
  <c r="B67" i="6"/>
  <c r="E67" i="6"/>
  <c r="C67" i="6"/>
  <c r="I67" i="6" s="1"/>
  <c r="G67" i="6"/>
  <c r="A68" i="6"/>
  <c r="F68" i="6"/>
  <c r="D68" i="6"/>
  <c r="B68" i="6" l="1"/>
  <c r="A69" i="6"/>
  <c r="C68" i="6"/>
  <c r="I68" i="6" s="1"/>
  <c r="E68" i="6"/>
  <c r="G68" i="6"/>
  <c r="J67" i="6"/>
  <c r="D69" i="6"/>
  <c r="F69" i="6"/>
  <c r="J68" i="6" l="1"/>
  <c r="G69" i="6"/>
  <c r="E69" i="6"/>
  <c r="A70" i="6"/>
  <c r="C69" i="6"/>
  <c r="I69" i="6" s="1"/>
  <c r="B69" i="6"/>
  <c r="F70" i="6"/>
  <c r="D70" i="6"/>
  <c r="G70" i="6" l="1"/>
  <c r="B70" i="6"/>
  <c r="E70" i="6"/>
  <c r="A71" i="6"/>
  <c r="C70" i="6"/>
  <c r="I70" i="6" s="1"/>
  <c r="J69" i="6"/>
  <c r="F71" i="6"/>
  <c r="D71" i="6"/>
  <c r="E71" i="6" l="1"/>
  <c r="G71" i="6"/>
  <c r="B71" i="6"/>
  <c r="A72" i="6"/>
  <c r="C71" i="6"/>
  <c r="J71" i="6" s="1"/>
  <c r="J70" i="6"/>
  <c r="F72" i="6"/>
  <c r="D72" i="6"/>
  <c r="E72" i="6" l="1"/>
  <c r="G72" i="6"/>
  <c r="B72" i="6"/>
  <c r="A73" i="6"/>
  <c r="C72" i="6"/>
  <c r="J72" i="6" s="1"/>
  <c r="I71" i="6"/>
  <c r="F73" i="6"/>
  <c r="D73" i="6"/>
  <c r="I72" i="6" l="1"/>
  <c r="B73" i="6"/>
  <c r="C73" i="6"/>
  <c r="I73" i="6" s="1"/>
  <c r="A74" i="6"/>
  <c r="G73" i="6"/>
  <c r="E73" i="6"/>
  <c r="F74" i="6"/>
  <c r="D74" i="6"/>
  <c r="J73" i="6" l="1"/>
  <c r="G74" i="6"/>
  <c r="B74" i="6"/>
  <c r="E74" i="6"/>
  <c r="A75" i="6"/>
  <c r="C74" i="6"/>
  <c r="I74" i="6" s="1"/>
  <c r="F75" i="6"/>
  <c r="D75" i="6"/>
  <c r="J74" i="6" l="1"/>
  <c r="B75" i="6"/>
  <c r="A76" i="6"/>
  <c r="C75" i="6"/>
  <c r="J75" i="6" s="1"/>
  <c r="E75" i="6"/>
  <c r="G75" i="6"/>
  <c r="F76" i="6"/>
  <c r="D76" i="6"/>
  <c r="I75" i="6" l="1"/>
  <c r="A77" i="6"/>
  <c r="G76" i="6"/>
  <c r="E76" i="6"/>
  <c r="C76" i="6"/>
  <c r="J76" i="6" s="1"/>
  <c r="B76" i="6"/>
  <c r="D77" i="6"/>
  <c r="F77" i="6"/>
  <c r="I76" i="6" l="1"/>
  <c r="G77" i="6"/>
  <c r="E77" i="6"/>
  <c r="B77" i="6"/>
  <c r="C77" i="6"/>
  <c r="I77" i="6" s="1"/>
  <c r="A78" i="6"/>
  <c r="D78" i="6"/>
  <c r="F78" i="6"/>
  <c r="J77" i="6" l="1"/>
  <c r="B78" i="6"/>
  <c r="E78" i="6"/>
  <c r="A79" i="6"/>
  <c r="C78" i="6"/>
  <c r="I78" i="6" s="1"/>
  <c r="G78" i="6"/>
  <c r="D79" i="6"/>
  <c r="F79" i="6"/>
  <c r="J78" i="6" l="1"/>
  <c r="C79" i="6"/>
  <c r="I79" i="6" s="1"/>
  <c r="E79" i="6"/>
  <c r="G79" i="6"/>
  <c r="B79" i="6"/>
  <c r="A80" i="6"/>
  <c r="F80" i="6"/>
  <c r="D80" i="6"/>
  <c r="J79" i="6" l="1"/>
  <c r="E80" i="6"/>
  <c r="G80" i="6"/>
  <c r="B80" i="6"/>
  <c r="A81" i="6"/>
  <c r="C80" i="6"/>
  <c r="J80" i="6" s="1"/>
  <c r="D81" i="6"/>
  <c r="F81" i="6"/>
  <c r="I80" i="6" l="1"/>
  <c r="C81" i="6"/>
  <c r="J81" i="6" s="1"/>
  <c r="B81" i="6"/>
  <c r="G81" i="6"/>
  <c r="E81" i="6"/>
  <c r="A82" i="6"/>
  <c r="F82" i="6"/>
  <c r="D82" i="6"/>
  <c r="I81" i="6" l="1"/>
  <c r="B82" i="6"/>
  <c r="C82" i="6"/>
  <c r="J82" i="6" s="1"/>
  <c r="G82" i="6"/>
  <c r="E82" i="6"/>
  <c r="A83" i="6"/>
  <c r="F83" i="6"/>
  <c r="D83" i="6"/>
  <c r="I82" i="6" l="1"/>
  <c r="A84" i="6"/>
  <c r="E83" i="6"/>
  <c r="G83" i="6"/>
  <c r="B83" i="6"/>
  <c r="C83" i="6"/>
  <c r="J83" i="6" s="1"/>
  <c r="D84" i="6"/>
  <c r="F84" i="6"/>
  <c r="I83" i="6" l="1"/>
  <c r="E84" i="6"/>
  <c r="G84" i="6"/>
  <c r="B84" i="6"/>
  <c r="A85" i="6"/>
  <c r="C84" i="6"/>
  <c r="I84" i="6" s="1"/>
  <c r="D85" i="6"/>
  <c r="F85" i="6"/>
  <c r="A86" i="6" l="1"/>
  <c r="C85" i="6"/>
  <c r="I85" i="6" s="1"/>
  <c r="B85" i="6"/>
  <c r="G85" i="6"/>
  <c r="E85" i="6"/>
  <c r="J85" i="6"/>
  <c r="J84" i="6"/>
  <c r="F86" i="6"/>
  <c r="D86" i="6"/>
  <c r="E86" i="6" l="1"/>
  <c r="B86" i="6"/>
  <c r="C86" i="6"/>
  <c r="C21" i="6" s="1"/>
  <c r="G86" i="6"/>
  <c r="J86" i="6"/>
  <c r="C16" i="6" s="1"/>
  <c r="I86" i="6" l="1"/>
  <c r="C15" i="6" s="1"/>
</calcChain>
</file>

<file path=xl/sharedStrings.xml><?xml version="1.0" encoding="utf-8"?>
<sst xmlns="http://schemas.openxmlformats.org/spreadsheetml/2006/main" count="64" uniqueCount="48">
  <si>
    <t>Перейти к статье &gt;&gt;&gt;</t>
  </si>
  <si>
    <t>Файл скачан с сайта excel2.ru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</si>
  <si>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</si>
  <si>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</si>
  <si>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</si>
  <si>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x</t>
  </si>
  <si>
    <t>х</t>
  </si>
  <si>
    <t>P(X&lt;=х)</t>
  </si>
  <si>
    <t>P(X=х)</t>
  </si>
  <si>
    <t>Значение</t>
  </si>
  <si>
    <t>Параметр</t>
  </si>
  <si>
    <t>p(x)</t>
  </si>
  <si>
    <t>Функция распределения</t>
  </si>
  <si>
    <t>Плотность вероятности</t>
  </si>
  <si>
    <t>Формула</t>
  </si>
  <si>
    <t>Мат.ожидание (среднее)</t>
  </si>
  <si>
    <t>Дисперсия</t>
  </si>
  <si>
    <t>для Мат.ожидания</t>
  </si>
  <si>
    <t>для Дисперсии</t>
  </si>
  <si>
    <t>p</t>
  </si>
  <si>
    <t>Вероятность успеха в испытании</t>
  </si>
  <si>
    <t>Функция вероятности P(X&lt;=x)</t>
  </si>
  <si>
    <t>Плотность вероятности P(X=x)</t>
  </si>
  <si>
    <t>Для графика</t>
  </si>
  <si>
    <t>Показатели распределения</t>
  </si>
  <si>
    <t>График функции распределения и плотности вероятности</t>
  </si>
  <si>
    <t>Служебные столбцы</t>
  </si>
  <si>
    <t>Отрицательное Биномиальное распределение. Дискретные распределения в MS EXCEL</t>
  </si>
  <si>
    <t>r</t>
  </si>
  <si>
    <t>Число успехов, которое нужно достичь</t>
  </si>
  <si>
    <t>Число неудач до определенного количества успехов r</t>
  </si>
  <si>
    <t>Функция ОТРБИНОМ.РАСП</t>
  </si>
  <si>
    <t>Функция ОТРБИНОМРАСП</t>
  </si>
  <si>
    <t>Проверка нормировки</t>
  </si>
  <si>
    <t>Сумма вероятностей должна быть равна 1</t>
  </si>
  <si>
    <t>Число испытаний до определенного количества успехов r</t>
  </si>
  <si>
    <r>
      <t xml:space="preserve">x </t>
    </r>
    <r>
      <rPr>
        <sz val="8"/>
        <rFont val="Calibri"/>
        <family val="2"/>
        <charset val="204"/>
        <scheme val="minor"/>
      </rPr>
      <t>испытаний</t>
    </r>
  </si>
  <si>
    <r>
      <t xml:space="preserve">x </t>
    </r>
    <r>
      <rPr>
        <sz val="8"/>
        <rFont val="Calibri"/>
        <family val="2"/>
        <charset val="204"/>
        <scheme val="minor"/>
      </rPr>
      <t>неудач</t>
    </r>
  </si>
  <si>
    <t>2 способа определить Обратное биномиальное распределение</t>
  </si>
  <si>
    <t>Задача1:</t>
  </si>
  <si>
    <t>Вероятность, что первая нефть будет получена с третьей попытки (вероятность успеха =0,2)</t>
  </si>
  <si>
    <t>Задача2:</t>
  </si>
  <si>
    <t>Вероятность, что третья нефть будет получена с седьмой попытки (вероятность успеха =0,2)</t>
  </si>
  <si>
    <t>P(X&lt;=x): вероятность, что r успехов произойдет после x или менее неудач</t>
  </si>
  <si>
    <t>Задача3:</t>
  </si>
  <si>
    <t>Вероятность, что третья нефть будет получена после 7 бурений (вероятность успеха =0,2)</t>
  </si>
  <si>
    <t>Число неудач до заданного количества успехов 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</si>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</sst>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0.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 tint="0.1499984740745262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0"/>
      <name val="MS Sans Serif"/>
      <family val="2"/>
    </font>
    <font>
      <u/>
      <sz val="12"/>
      <color theme="10"/>
      <name val="Arial Narrow"/>
      <family val="2"/>
      <charset val="204"/>
    </font>
    <font>
      <sz val="12"/>
      <name val="Arial Narrow"/>
      <family val="2"/>
      <charset val="204"/>
    </font>
    <font>
      <sz val="8"/>
      <name val="Helv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theme="1" tint="0.1499984740745262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</cellStyleXfs>
  <cellXfs count="31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/>
    <xf numFmtId="0" fontId="5" fillId="3" borderId="0" xfId="3" applyFont="1" applyFill="1" applyAlignment="1" applyProtection="1">
      <alignment vertical="center"/>
    </xf>
    <xf numFmtId="0" fontId="10" fillId="0" borderId="0" xfId="1" applyFont="1"/>
    <xf numFmtId="0" fontId="11" fillId="0" borderId="0" xfId="1" applyFont="1"/>
    <xf numFmtId="0" fontId="12" fillId="0" borderId="0" xfId="1" applyFont="1"/>
    <xf numFmtId="0" fontId="8" fillId="0" borderId="0" xfId="7"/>
    <xf numFmtId="0" fontId="13" fillId="4" borderId="0" xfId="7" applyFont="1" applyFill="1" applyAlignment="1">
      <alignment vertical="center" wrapText="1"/>
    </xf>
    <xf numFmtId="0" fontId="4" fillId="2" borderId="0" xfId="2" applyFill="1" applyAlignment="1" applyProtection="1"/>
    <xf numFmtId="0" fontId="10" fillId="0" borderId="1" xfId="1" applyFont="1" applyBorder="1"/>
    <xf numFmtId="0" fontId="11" fillId="0" borderId="1" xfId="1" applyFont="1" applyBorder="1"/>
    <xf numFmtId="0" fontId="10" fillId="5" borderId="1" xfId="1" applyFont="1" applyFill="1" applyBorder="1"/>
    <xf numFmtId="0" fontId="11" fillId="6" borderId="1" xfId="1" applyFont="1" applyFill="1" applyBorder="1"/>
    <xf numFmtId="0" fontId="11" fillId="0" borderId="1" xfId="1" applyFont="1" applyBorder="1" applyAlignment="1">
      <alignment horizontal="centerContinuous"/>
    </xf>
    <xf numFmtId="0" fontId="10" fillId="0" borderId="1" xfId="1" applyFont="1" applyBorder="1" applyAlignment="1">
      <alignment wrapText="1"/>
    </xf>
    <xf numFmtId="2" fontId="10" fillId="0" borderId="1" xfId="1" applyNumberFormat="1" applyFont="1" applyBorder="1"/>
    <xf numFmtId="165" fontId="10" fillId="0" borderId="1" xfId="1" applyNumberFormat="1" applyFont="1" applyBorder="1"/>
    <xf numFmtId="0" fontId="2" fillId="6" borderId="0" xfId="0" applyFont="1" applyFill="1" applyAlignment="1">
      <alignment vertical="center"/>
    </xf>
    <xf numFmtId="0" fontId="10" fillId="0" borderId="0" xfId="1" applyFont="1" applyBorder="1"/>
    <xf numFmtId="0" fontId="10" fillId="6" borderId="0" xfId="1" applyFont="1" applyFill="1"/>
    <xf numFmtId="0" fontId="11" fillId="6" borderId="0" xfId="1" applyFont="1" applyFill="1" applyBorder="1"/>
    <xf numFmtId="0" fontId="11" fillId="6" borderId="0" xfId="1" applyFont="1" applyFill="1"/>
    <xf numFmtId="0" fontId="14" fillId="0" borderId="0" xfId="1" applyFont="1"/>
    <xf numFmtId="0" fontId="12" fillId="6" borderId="0" xfId="1" applyFont="1" applyFill="1"/>
    <xf numFmtId="0" fontId="11" fillId="6" borderId="0" xfId="1" applyFont="1" applyFill="1" applyBorder="1" applyAlignment="1">
      <alignment wrapText="1"/>
    </xf>
    <xf numFmtId="165" fontId="11" fillId="6" borderId="0" xfId="1" applyNumberFormat="1" applyFont="1" applyFill="1" applyBorder="1"/>
    <xf numFmtId="0" fontId="10" fillId="7" borderId="1" xfId="1" applyFont="1" applyFill="1" applyBorder="1"/>
    <xf numFmtId="0" fontId="10" fillId="8" borderId="1" xfId="1" applyFont="1" applyFill="1" applyBorder="1"/>
    <xf numFmtId="0" fontId="5" fillId="3" borderId="0" xfId="2" applyFont="1" applyFill="1" applyAlignment="1" applyProtection="1">
      <alignment horizontal="center" vertical="center"/>
    </xf>
    <xf numFmtId="0" fontId="16" fillId="6" borderId="0" xfId="0" applyFont="1" applyFill="1" applyAlignment="1">
      <alignment vertical="center"/>
    </xf>
  </cellXfs>
  <cellStyles count="9">
    <cellStyle name="Currency_TapePivot" xfId="4"/>
    <cellStyle name="Normal_ALLOC1" xfId="5"/>
    <cellStyle name="Гиперссылка" xfId="2" builtinId="8"/>
    <cellStyle name="Гиперссылка 2" xfId="6"/>
    <cellStyle name="Гиперссылка 3" xfId="3"/>
    <cellStyle name="Обычный" xfId="0" builtinId="0"/>
    <cellStyle name="Обычный 2" xfId="1"/>
    <cellStyle name="Обычный 2 2" xfId="7"/>
    <cellStyle name="Обычный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График!$E$10</c:f>
          <c:strCache>
            <c:ptCount val="1"/>
            <c:pt idx="0">
              <c:v>Отрицательное Биномиальное распределение nb(r=5; p=0,4)</c:v>
            </c:pt>
          </c:strCache>
        </c:strRef>
      </c:tx>
      <c:layout/>
      <c:overlay val="0"/>
      <c:txPr>
        <a:bodyPr/>
        <a:lstStyle/>
        <a:p>
          <a:pPr>
            <a:defRPr sz="1100"/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График!$C$12</c:f>
              <c:strCache>
                <c:ptCount val="1"/>
                <c:pt idx="0">
                  <c:v>Плотность вероятности</c:v>
                </c:pt>
              </c:strCache>
            </c:strRef>
          </c:tx>
          <c:invertIfNegative val="0"/>
          <c:cat>
            <c:numRef>
              <c:f>График!$A$14:$A$33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cat>
          <c:val>
            <c:numRef>
              <c:f>График!$C$14:$C$33</c:f>
              <c:numCache>
                <c:formatCode>General</c:formatCode>
                <c:ptCount val="20"/>
                <c:pt idx="0">
                  <c:v>1.0240000000000008E-2</c:v>
                </c:pt>
                <c:pt idx="1">
                  <c:v>3.0719999999999997E-2</c:v>
                </c:pt>
                <c:pt idx="2">
                  <c:v>5.5296000000000012E-2</c:v>
                </c:pt>
                <c:pt idx="3">
                  <c:v>7.7414399999999994E-2</c:v>
                </c:pt>
                <c:pt idx="4">
                  <c:v>9.2897280000000027E-2</c:v>
                </c:pt>
                <c:pt idx="5">
                  <c:v>0.10032906240000004</c:v>
                </c:pt>
                <c:pt idx="6">
                  <c:v>0.10032906240000006</c:v>
                </c:pt>
                <c:pt idx="7">
                  <c:v>9.459597312000001E-2</c:v>
                </c:pt>
                <c:pt idx="8">
                  <c:v>8.5136375808000014E-2</c:v>
                </c:pt>
                <c:pt idx="9">
                  <c:v>7.3784859033599978E-2</c:v>
                </c:pt>
                <c:pt idx="10">
                  <c:v>6.1979281588223988E-2</c:v>
                </c:pt>
                <c:pt idx="11">
                  <c:v>5.0710321299456011E-2</c:v>
                </c:pt>
                <c:pt idx="12">
                  <c:v>4.0568257039564785E-2</c:v>
                </c:pt>
                <c:pt idx="13">
                  <c:v>3.1830478600273902E-2</c:v>
                </c:pt>
                <c:pt idx="14">
                  <c:v>2.4554940634497001E-2</c:v>
                </c:pt>
                <c:pt idx="15">
                  <c:v>1.8661754882217729E-2</c:v>
                </c:pt>
                <c:pt idx="16">
                  <c:v>1.3996316161663304E-2</c:v>
                </c:pt>
                <c:pt idx="17">
                  <c:v>1.0373740213938686E-2</c:v>
                </c:pt>
                <c:pt idx="18">
                  <c:v>7.607409490221693E-3</c:v>
                </c:pt>
                <c:pt idx="19">
                  <c:v>5.5253816297399626E-3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615104"/>
        <c:axId val="123616640"/>
      </c:barChart>
      <c:lineChart>
        <c:grouping val="standard"/>
        <c:varyColors val="0"/>
        <c:ser>
          <c:idx val="0"/>
          <c:order val="0"/>
          <c:tx>
            <c:strRef>
              <c:f>График!$B$12</c:f>
              <c:strCache>
                <c:ptCount val="1"/>
                <c:pt idx="0">
                  <c:v>Функция распределения</c:v>
                </c:pt>
              </c:strCache>
            </c:strRef>
          </c:tx>
          <c:spPr>
            <a:ln w="19050">
              <a:prstDash val="dash"/>
            </a:ln>
          </c:spPr>
          <c:marker>
            <c:symbol val="circle"/>
            <c:size val="7"/>
          </c:marker>
          <c:cat>
            <c:numRef>
              <c:f>График!$A$14:$A$33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cat>
          <c:val>
            <c:numRef>
              <c:f>График!$B$14:$B$33</c:f>
              <c:numCache>
                <c:formatCode>General</c:formatCode>
                <c:ptCount val="20"/>
                <c:pt idx="0">
                  <c:v>1.0240000000000008E-2</c:v>
                </c:pt>
                <c:pt idx="1">
                  <c:v>4.0960000000000017E-2</c:v>
                </c:pt>
                <c:pt idx="2">
                  <c:v>9.6256000000000036E-2</c:v>
                </c:pt>
                <c:pt idx="3">
                  <c:v>0.17367040000000006</c:v>
                </c:pt>
                <c:pt idx="4">
                  <c:v>0.26656768000000008</c:v>
                </c:pt>
                <c:pt idx="5">
                  <c:v>0.36689674240000009</c:v>
                </c:pt>
                <c:pt idx="6">
                  <c:v>0.46722580480000009</c:v>
                </c:pt>
                <c:pt idx="7">
                  <c:v>0.56182177792000032</c:v>
                </c:pt>
                <c:pt idx="8">
                  <c:v>0.64695815372800003</c:v>
                </c:pt>
                <c:pt idx="9">
                  <c:v>0.72074301276159991</c:v>
                </c:pt>
                <c:pt idx="10">
                  <c:v>0.78272229434982399</c:v>
                </c:pt>
                <c:pt idx="11">
                  <c:v>0.83343261564928006</c:v>
                </c:pt>
                <c:pt idx="12">
                  <c:v>0.87400087268884485</c:v>
                </c:pt>
                <c:pt idx="13">
                  <c:v>0.90583135128911874</c:v>
                </c:pt>
                <c:pt idx="14">
                  <c:v>0.93038629192361577</c:v>
                </c:pt>
                <c:pt idx="15">
                  <c:v>0.94904804680583355</c:v>
                </c:pt>
                <c:pt idx="16">
                  <c:v>0.96304436296749674</c:v>
                </c:pt>
                <c:pt idx="17">
                  <c:v>0.97341810318143551</c:v>
                </c:pt>
                <c:pt idx="18">
                  <c:v>0.98102551267165716</c:v>
                </c:pt>
                <c:pt idx="19">
                  <c:v>0.9865508943013972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615104"/>
        <c:axId val="123616640"/>
      </c:lineChart>
      <c:catAx>
        <c:axId val="12361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616640"/>
        <c:crosses val="autoZero"/>
        <c:auto val="1"/>
        <c:lblAlgn val="ctr"/>
        <c:lblOffset val="100"/>
        <c:noMultiLvlLbl val="0"/>
      </c:catAx>
      <c:valAx>
        <c:axId val="123616640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6151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otricatelnoe-binomialnoe-raspredelenie-diskretnye-raspredeleniya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xcel2.ru/articles/otricatelnoe-binomialnoe-raspredelenie-diskretnye-raspredeleniya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abSelected="1" workbookViewId="0">
      <selection activeCell="J9" sqref="J9"/>
    </sheetView>
  </sheetViews>
  <sheetFormatPr defaultRowHeight="12.75" x14ac:dyDescent="0.2"/>
  <cols>
    <col min="1" max="1" width="13.28515625" style="4" customWidth="1"/>
    <col min="2" max="2" width="10.85546875" style="4" customWidth="1"/>
    <col min="3" max="3" width="11.7109375" style="4" customWidth="1"/>
    <col min="4" max="7" width="10.85546875" style="4" customWidth="1"/>
    <col min="8" max="8" width="1.85546875" style="4" customWidth="1"/>
    <col min="9" max="9" width="16.42578125" style="4" bestFit="1" customWidth="1"/>
    <col min="10" max="10" width="13.28515625" style="4" bestFit="1" customWidth="1"/>
    <col min="11" max="11" width="9.140625" style="4"/>
    <col min="12" max="12" width="10.140625" style="4" customWidth="1"/>
    <col min="13" max="13" width="10.42578125" style="4" customWidth="1"/>
    <col min="14" max="268" width="9.140625" style="4"/>
    <col min="269" max="269" width="10" style="4" customWidth="1"/>
    <col min="270" max="349" width="9.140625" style="4"/>
    <col min="350" max="350" width="8.5703125" style="4" customWidth="1"/>
    <col min="351" max="16384" width="9.140625" style="4"/>
  </cols>
  <sheetData>
    <row r="1" spans="1:14" ht="26.25" x14ac:dyDescent="0.2">
      <c r="A1" s="3" t="s">
        <v>1</v>
      </c>
      <c r="B1" s="3"/>
      <c r="C1" s="3"/>
      <c r="D1" s="3"/>
      <c r="E1" s="3"/>
      <c r="F1" s="3"/>
      <c r="G1" s="3"/>
      <c r="H1" s="3"/>
      <c r="I1" s="3"/>
    </row>
    <row r="2" spans="1:14" ht="15.75" x14ac:dyDescent="0.25">
      <c r="A2" s="9" t="s">
        <v>0</v>
      </c>
      <c r="B2" s="2"/>
      <c r="C2" s="2"/>
      <c r="D2" s="2"/>
      <c r="E2" s="2"/>
      <c r="F2" s="2"/>
      <c r="G2" s="2"/>
      <c r="H2" s="2"/>
      <c r="I2" s="2"/>
    </row>
    <row r="3" spans="1:14" ht="18.75" x14ac:dyDescent="0.2">
      <c r="A3" s="1" t="s">
        <v>27</v>
      </c>
      <c r="B3" s="1"/>
      <c r="C3" s="1"/>
      <c r="D3" s="1"/>
      <c r="E3" s="1"/>
      <c r="F3" s="1"/>
      <c r="G3" s="1"/>
      <c r="H3" s="1"/>
      <c r="I3" s="1"/>
    </row>
    <row r="4" spans="1:14" ht="15.75" x14ac:dyDescent="0.25">
      <c r="A4" s="21" t="s">
        <v>22</v>
      </c>
      <c r="B4" s="24"/>
      <c r="C4" s="24"/>
      <c r="D4" s="24"/>
      <c r="E4" s="24"/>
      <c r="F4" s="24"/>
      <c r="G4" s="24"/>
      <c r="H4" s="24"/>
      <c r="I4" s="24"/>
      <c r="L4" s="5" t="s">
        <v>38</v>
      </c>
    </row>
    <row r="5" spans="1:14" ht="4.5" customHeight="1" x14ac:dyDescent="0.2"/>
    <row r="6" spans="1:14" x14ac:dyDescent="0.2">
      <c r="A6" s="11" t="s">
        <v>10</v>
      </c>
      <c r="B6" s="11" t="s">
        <v>9</v>
      </c>
      <c r="L6" s="11" t="s">
        <v>10</v>
      </c>
      <c r="M6" s="11" t="s">
        <v>9</v>
      </c>
    </row>
    <row r="7" spans="1:14" x14ac:dyDescent="0.2">
      <c r="A7" s="10" t="s">
        <v>19</v>
      </c>
      <c r="B7" s="12">
        <v>0.4</v>
      </c>
      <c r="C7" s="4" t="s">
        <v>20</v>
      </c>
      <c r="J7" s="4" t="s">
        <v>47</v>
      </c>
      <c r="L7" s="10" t="s">
        <v>19</v>
      </c>
      <c r="M7" s="12">
        <v>0.4</v>
      </c>
      <c r="N7" s="4" t="s">
        <v>20</v>
      </c>
    </row>
    <row r="8" spans="1:14" x14ac:dyDescent="0.2">
      <c r="A8" s="10" t="s">
        <v>28</v>
      </c>
      <c r="B8" s="12">
        <v>5</v>
      </c>
      <c r="C8" s="4" t="s">
        <v>29</v>
      </c>
      <c r="L8" s="10" t="s">
        <v>28</v>
      </c>
      <c r="M8" s="12">
        <v>5</v>
      </c>
      <c r="N8" s="4" t="s">
        <v>29</v>
      </c>
    </row>
    <row r="9" spans="1:14" x14ac:dyDescent="0.2">
      <c r="A9" s="10" t="s">
        <v>5</v>
      </c>
      <c r="B9" s="12">
        <v>4</v>
      </c>
      <c r="C9" s="4" t="s">
        <v>46</v>
      </c>
      <c r="L9" s="27" t="s">
        <v>36</v>
      </c>
      <c r="M9" s="12">
        <v>6</v>
      </c>
      <c r="N9" s="4" t="s">
        <v>35</v>
      </c>
    </row>
    <row r="10" spans="1:14" x14ac:dyDescent="0.2">
      <c r="L10" s="28" t="s">
        <v>37</v>
      </c>
      <c r="M10" s="10">
        <f>M9-M8</f>
        <v>1</v>
      </c>
      <c r="N10" s="4" t="s">
        <v>30</v>
      </c>
    </row>
    <row r="11" spans="1:14" x14ac:dyDescent="0.2">
      <c r="A11" s="10" t="str">
        <f>"P(X="&amp;B9&amp;")"</f>
        <v>P(X=4)</v>
      </c>
      <c r="B11" s="10">
        <f>_xlfn.NEGBINOM.DIST(B9,r_,p,FALSE)</f>
        <v>9.2897280000000027E-2</v>
      </c>
      <c r="C11" s="4" t="str">
        <f>"Вероятность того, что "&amp;r_&amp;"-й успех произойдет после "&amp;B9&amp;" неудач"</f>
        <v>Вероятность того, что 5-й успех произойдет после 4 неудач</v>
      </c>
    </row>
    <row r="12" spans="1:14" x14ac:dyDescent="0.2">
      <c r="A12" s="19"/>
      <c r="B12" s="19"/>
      <c r="M12" s="27">
        <f>COMBIN(M9-1,M8-1)*(M7^M8)*(1-M7)^(M9-M8)</f>
        <v>3.0720000000000018E-2</v>
      </c>
      <c r="N12" s="4" t="str">
        <f>"Вероятность того, что "&amp;M8&amp;" успехов(а) произойдет после "&amp;M9&amp;" испытаний"</f>
        <v>Вероятность того, что 5 успехов(а) произойдет после 6 испытаний</v>
      </c>
    </row>
    <row r="13" spans="1:14" ht="15.75" x14ac:dyDescent="0.25">
      <c r="A13" s="21" t="s">
        <v>24</v>
      </c>
      <c r="B13" s="24"/>
      <c r="C13" s="24"/>
      <c r="D13" s="24"/>
      <c r="E13" s="24"/>
      <c r="F13" s="24"/>
      <c r="G13" s="24"/>
      <c r="H13" s="24"/>
      <c r="M13" s="28">
        <f>_xlfn.NEGBINOM.DIST(M10,M8,M7,FALSE)</f>
        <v>3.0719999999999997E-2</v>
      </c>
      <c r="N13" s="4" t="str">
        <f>"Вероятность того, что "&amp;M8&amp;" успехов(а) произойдет после "&amp;M10&amp;" неудач"</f>
        <v>Вероятность того, что 5 успехов(а) произойдет после 1 неудач</v>
      </c>
    </row>
    <row r="14" spans="1:14" ht="5.25" customHeight="1" x14ac:dyDescent="0.2"/>
    <row r="15" spans="1:14" ht="25.5" x14ac:dyDescent="0.2">
      <c r="A15" s="15" t="s">
        <v>15</v>
      </c>
      <c r="B15" s="16">
        <f>(1-p)*r_/p</f>
        <v>7.5</v>
      </c>
      <c r="C15" s="16">
        <f>SUM(I25:I86)</f>
        <v>7.4999999771895016</v>
      </c>
      <c r="D15" s="16">
        <f>r_/p-r_</f>
        <v>7.5</v>
      </c>
    </row>
    <row r="16" spans="1:14" x14ac:dyDescent="0.2">
      <c r="A16" s="10" t="s">
        <v>16</v>
      </c>
      <c r="B16" s="17">
        <f>(1-p)*r_/p^2</f>
        <v>18.749999999999996</v>
      </c>
      <c r="C16" s="17">
        <f>SUM(J25:J86)</f>
        <v>18.749998866187426</v>
      </c>
      <c r="L16" s="5" t="s">
        <v>39</v>
      </c>
    </row>
    <row r="17" spans="1:12" x14ac:dyDescent="0.2">
      <c r="A17" s="19"/>
      <c r="B17" s="19"/>
      <c r="L17" s="4" t="s">
        <v>40</v>
      </c>
    </row>
    <row r="18" spans="1:12" x14ac:dyDescent="0.2">
      <c r="A18" s="21" t="s">
        <v>21</v>
      </c>
      <c r="B18" s="21"/>
      <c r="C18" s="22"/>
      <c r="D18" s="22"/>
      <c r="E18" s="22"/>
      <c r="F18" s="22"/>
      <c r="G18" s="22"/>
      <c r="H18" s="20"/>
      <c r="L18" s="4">
        <f>_xlfn.NEGBINOM.DIST(3-1,1,0.2,FALSE)</f>
        <v>0.128</v>
      </c>
    </row>
    <row r="19" spans="1:12" x14ac:dyDescent="0.2">
      <c r="A19" s="23" t="s">
        <v>43</v>
      </c>
    </row>
    <row r="20" spans="1:12" x14ac:dyDescent="0.2">
      <c r="L20" s="5" t="s">
        <v>41</v>
      </c>
    </row>
    <row r="21" spans="1:12" x14ac:dyDescent="0.2">
      <c r="A21" s="4" t="s">
        <v>33</v>
      </c>
      <c r="C21" s="10">
        <f>SUM(C25:C86)</f>
        <v>0.99999999964217978</v>
      </c>
      <c r="D21" s="4" t="s">
        <v>34</v>
      </c>
      <c r="L21" s="4" t="s">
        <v>42</v>
      </c>
    </row>
    <row r="22" spans="1:12" x14ac:dyDescent="0.2">
      <c r="L22" s="4">
        <f>_xlfn.NEGBINOM.DIST(7-3,3,0.2,FALSE)</f>
        <v>4.9152000000000001E-2</v>
      </c>
    </row>
    <row r="23" spans="1:12" x14ac:dyDescent="0.2">
      <c r="B23" s="13" t="s">
        <v>31</v>
      </c>
      <c r="C23" s="13"/>
      <c r="D23" s="14" t="s">
        <v>14</v>
      </c>
      <c r="E23" s="14"/>
      <c r="F23" s="13" t="s">
        <v>32</v>
      </c>
      <c r="G23" s="13"/>
      <c r="I23" s="4" t="s">
        <v>26</v>
      </c>
    </row>
    <row r="24" spans="1:12" x14ac:dyDescent="0.2">
      <c r="A24" s="11" t="s">
        <v>6</v>
      </c>
      <c r="B24" s="11" t="s">
        <v>7</v>
      </c>
      <c r="C24" s="11" t="s">
        <v>8</v>
      </c>
      <c r="D24" s="11" t="s">
        <v>7</v>
      </c>
      <c r="E24" s="11" t="s">
        <v>8</v>
      </c>
      <c r="F24" s="11" t="s">
        <v>7</v>
      </c>
      <c r="G24" s="11" t="s">
        <v>8</v>
      </c>
      <c r="I24" s="11" t="s">
        <v>17</v>
      </c>
      <c r="J24" s="11" t="s">
        <v>18</v>
      </c>
      <c r="L24" s="5" t="s">
        <v>44</v>
      </c>
    </row>
    <row r="25" spans="1:12" x14ac:dyDescent="0.2">
      <c r="A25" s="10">
        <v>0</v>
      </c>
      <c r="B25" s="10">
        <f t="shared" ref="B25:B56" si="0">_xlfn.NEGBINOM.DIST($A25,r_,p,TRUE)</f>
        <v>1.0240000000000008E-2</v>
      </c>
      <c r="C25" s="10">
        <f t="shared" ref="C25:C56" si="1">_xlfn.NEGBINOM.DIST($A25,r_,p,FALSE)</f>
        <v>1.0240000000000008E-2</v>
      </c>
      <c r="D25" s="10">
        <f t="shared" ref="D25:D56" ca="1" si="2">SUMPRODUCT(COMBIN((ROW(INDIRECT("A1:A"&amp;A25+1))-1)+r_-1,r_-1)*(p^r_)*(1-p)^(ROW(INDIRECT("A1:A"&amp;A25+1))-1))</f>
        <v>1.0240000000000006E-2</v>
      </c>
      <c r="E25" s="10">
        <f t="shared" ref="E25:E56" si="3">COMBIN(A25+r_-1,r_-1)*(p^r_)*(1-p)^A25</f>
        <v>1.0240000000000006E-2</v>
      </c>
      <c r="F25" s="10">
        <f t="shared" ref="F25:F56" ca="1" si="4">SUMPRODUCT(NEGBINOMDIST((ROW(INDIRECT("A1:A"&amp;A25+1))-1),r_,p))</f>
        <v>1.0240000000000008E-2</v>
      </c>
      <c r="G25" s="10">
        <f t="shared" ref="G25:G56" si="5">NEGBINOMDIST($A25,r_,p)</f>
        <v>1.0240000000000008E-2</v>
      </c>
      <c r="I25" s="10">
        <f>A25*C25</f>
        <v>0</v>
      </c>
      <c r="J25" s="10">
        <f>(A25-$B$15)^2*C25</f>
        <v>0.5760000000000004</v>
      </c>
      <c r="L25" s="4" t="s">
        <v>45</v>
      </c>
    </row>
    <row r="26" spans="1:12" x14ac:dyDescent="0.2">
      <c r="A26" s="10">
        <f t="shared" ref="A26:A86" si="6">A25+1</f>
        <v>1</v>
      </c>
      <c r="B26" s="10">
        <f t="shared" si="0"/>
        <v>4.0960000000000017E-2</v>
      </c>
      <c r="C26" s="10">
        <f t="shared" si="1"/>
        <v>3.0719999999999997E-2</v>
      </c>
      <c r="D26" s="10">
        <f t="shared" ca="1" si="2"/>
        <v>4.0960000000000024E-2</v>
      </c>
      <c r="E26" s="10">
        <f t="shared" si="3"/>
        <v>3.0720000000000018E-2</v>
      </c>
      <c r="F26" s="10">
        <f t="shared" ca="1" si="4"/>
        <v>4.0960000000000003E-2</v>
      </c>
      <c r="G26" s="10">
        <f t="shared" si="5"/>
        <v>3.0719999999999997E-2</v>
      </c>
      <c r="I26" s="10">
        <f t="shared" ref="I26:I35" si="7">A26*C26</f>
        <v>3.0719999999999997E-2</v>
      </c>
      <c r="J26" s="10">
        <f t="shared" ref="J26:J35" si="8">(A26-$B$15)^2*C26</f>
        <v>1.29792</v>
      </c>
      <c r="L26" s="4">
        <f>_xlfn.NEGBINOM.DIST(7-3,3,0.2,TRUE)</f>
        <v>0.14803200000000005</v>
      </c>
    </row>
    <row r="27" spans="1:12" x14ac:dyDescent="0.2">
      <c r="A27" s="10">
        <f t="shared" si="6"/>
        <v>2</v>
      </c>
      <c r="B27" s="10">
        <f t="shared" si="0"/>
        <v>9.6256000000000036E-2</v>
      </c>
      <c r="C27" s="10">
        <f t="shared" si="1"/>
        <v>5.5296000000000012E-2</v>
      </c>
      <c r="D27" s="10">
        <f t="shared" ca="1" si="2"/>
        <v>9.6256000000000064E-2</v>
      </c>
      <c r="E27" s="10">
        <f t="shared" si="3"/>
        <v>5.5296000000000033E-2</v>
      </c>
      <c r="F27" s="10">
        <f t="shared" ca="1" si="4"/>
        <v>9.6256000000000008E-2</v>
      </c>
      <c r="G27" s="10">
        <f t="shared" si="5"/>
        <v>5.5296000000000012E-2</v>
      </c>
      <c r="I27" s="10">
        <f t="shared" si="7"/>
        <v>0.11059200000000002</v>
      </c>
      <c r="J27" s="10">
        <f t="shared" si="8"/>
        <v>1.6727040000000004</v>
      </c>
    </row>
    <row r="28" spans="1:12" x14ac:dyDescent="0.2">
      <c r="A28" s="10">
        <f t="shared" si="6"/>
        <v>3</v>
      </c>
      <c r="B28" s="10">
        <f t="shared" si="0"/>
        <v>0.17367040000000006</v>
      </c>
      <c r="C28" s="10">
        <f t="shared" si="1"/>
        <v>7.7414399999999994E-2</v>
      </c>
      <c r="D28" s="10">
        <f t="shared" ca="1" si="2"/>
        <v>0.17367040000000011</v>
      </c>
      <c r="E28" s="10">
        <f t="shared" si="3"/>
        <v>7.741440000000005E-2</v>
      </c>
      <c r="F28" s="10">
        <f t="shared" ca="1" si="4"/>
        <v>0.1736704</v>
      </c>
      <c r="G28" s="10">
        <f t="shared" si="5"/>
        <v>7.7414399999999994E-2</v>
      </c>
      <c r="I28" s="10">
        <f t="shared" si="7"/>
        <v>0.23224319999999998</v>
      </c>
      <c r="J28" s="10">
        <f t="shared" si="8"/>
        <v>1.5676416</v>
      </c>
    </row>
    <row r="29" spans="1:12" x14ac:dyDescent="0.2">
      <c r="A29" s="10">
        <f t="shared" si="6"/>
        <v>4</v>
      </c>
      <c r="B29" s="10">
        <f t="shared" si="0"/>
        <v>0.26656768000000008</v>
      </c>
      <c r="C29" s="10">
        <f t="shared" si="1"/>
        <v>9.2897280000000027E-2</v>
      </c>
      <c r="D29" s="10">
        <f t="shared" ca="1" si="2"/>
        <v>0.2665676800000002</v>
      </c>
      <c r="E29" s="10">
        <f t="shared" si="3"/>
        <v>9.2897280000000054E-2</v>
      </c>
      <c r="F29" s="10">
        <f t="shared" ca="1" si="4"/>
        <v>0.26656768000000003</v>
      </c>
      <c r="G29" s="10">
        <f t="shared" si="5"/>
        <v>9.2897280000000027E-2</v>
      </c>
      <c r="I29" s="10">
        <f t="shared" si="7"/>
        <v>0.37158912000000011</v>
      </c>
      <c r="J29" s="10">
        <f t="shared" si="8"/>
        <v>1.1379916800000003</v>
      </c>
    </row>
    <row r="30" spans="1:12" x14ac:dyDescent="0.2">
      <c r="A30" s="10">
        <f t="shared" si="6"/>
        <v>5</v>
      </c>
      <c r="B30" s="10">
        <f t="shared" si="0"/>
        <v>0.36689674240000009</v>
      </c>
      <c r="C30" s="10">
        <f t="shared" si="1"/>
        <v>0.10032906240000004</v>
      </c>
      <c r="D30" s="10">
        <f t="shared" ca="1" si="2"/>
        <v>0.36689674240000025</v>
      </c>
      <c r="E30" s="10">
        <f t="shared" si="3"/>
        <v>0.10032906240000004</v>
      </c>
      <c r="F30" s="10">
        <f t="shared" ca="1" si="4"/>
        <v>0.36689674240000009</v>
      </c>
      <c r="G30" s="10">
        <f t="shared" si="5"/>
        <v>0.10032906240000004</v>
      </c>
      <c r="I30" s="10">
        <f t="shared" si="7"/>
        <v>0.50164531200000018</v>
      </c>
      <c r="J30" s="10">
        <f t="shared" si="8"/>
        <v>0.62705664000000028</v>
      </c>
    </row>
    <row r="31" spans="1:12" x14ac:dyDescent="0.2">
      <c r="A31" s="10">
        <f t="shared" si="6"/>
        <v>6</v>
      </c>
      <c r="B31" s="10">
        <f t="shared" si="0"/>
        <v>0.46722580480000009</v>
      </c>
      <c r="C31" s="10">
        <f t="shared" si="1"/>
        <v>0.10032906240000006</v>
      </c>
      <c r="D31" s="10">
        <f t="shared" ca="1" si="2"/>
        <v>0.46722580480000031</v>
      </c>
      <c r="E31" s="10">
        <f t="shared" si="3"/>
        <v>0.10032906240000004</v>
      </c>
      <c r="F31" s="10">
        <f t="shared" ca="1" si="4"/>
        <v>0.46722580480000014</v>
      </c>
      <c r="G31" s="10">
        <f t="shared" si="5"/>
        <v>0.10032906240000006</v>
      </c>
      <c r="I31" s="10">
        <f t="shared" si="7"/>
        <v>0.60197437440000034</v>
      </c>
      <c r="J31" s="10">
        <f t="shared" si="8"/>
        <v>0.22574039040000013</v>
      </c>
    </row>
    <row r="32" spans="1:12" x14ac:dyDescent="0.2">
      <c r="A32" s="10">
        <f t="shared" si="6"/>
        <v>7</v>
      </c>
      <c r="B32" s="10">
        <f t="shared" si="0"/>
        <v>0.56182177792000032</v>
      </c>
      <c r="C32" s="10">
        <f t="shared" si="1"/>
        <v>9.459597312000001E-2</v>
      </c>
      <c r="D32" s="10">
        <f t="shared" ca="1" si="2"/>
        <v>0.56182177792000032</v>
      </c>
      <c r="E32" s="10">
        <f t="shared" si="3"/>
        <v>9.4595973120000051E-2</v>
      </c>
      <c r="F32" s="10">
        <f t="shared" ca="1" si="4"/>
        <v>0.5618217779200001</v>
      </c>
      <c r="G32" s="10">
        <f t="shared" si="5"/>
        <v>9.459597312000001E-2</v>
      </c>
      <c r="I32" s="10">
        <f t="shared" si="7"/>
        <v>0.66217181184000007</v>
      </c>
      <c r="J32" s="10">
        <f t="shared" si="8"/>
        <v>2.3648993280000002E-2</v>
      </c>
    </row>
    <row r="33" spans="1:10" x14ac:dyDescent="0.2">
      <c r="A33" s="10">
        <f t="shared" si="6"/>
        <v>8</v>
      </c>
      <c r="B33" s="10">
        <f t="shared" si="0"/>
        <v>0.64695815372800003</v>
      </c>
      <c r="C33" s="10">
        <f t="shared" si="1"/>
        <v>8.5136375808000014E-2</v>
      </c>
      <c r="D33" s="10">
        <f t="shared" ca="1" si="2"/>
        <v>0.64695815372800036</v>
      </c>
      <c r="E33" s="10">
        <f t="shared" si="3"/>
        <v>8.5136375808000042E-2</v>
      </c>
      <c r="F33" s="10">
        <f t="shared" ca="1" si="4"/>
        <v>0.64695815372800014</v>
      </c>
      <c r="G33" s="10">
        <f t="shared" si="5"/>
        <v>8.5136375808000014E-2</v>
      </c>
      <c r="I33" s="10">
        <f t="shared" si="7"/>
        <v>0.68109100646400011</v>
      </c>
      <c r="J33" s="10">
        <f t="shared" si="8"/>
        <v>2.1284093952000004E-2</v>
      </c>
    </row>
    <row r="34" spans="1:10" x14ac:dyDescent="0.2">
      <c r="A34" s="10">
        <f t="shared" si="6"/>
        <v>9</v>
      </c>
      <c r="B34" s="10">
        <f t="shared" si="0"/>
        <v>0.72074301276159991</v>
      </c>
      <c r="C34" s="10">
        <f t="shared" si="1"/>
        <v>7.3784859033599978E-2</v>
      </c>
      <c r="D34" s="10">
        <f t="shared" ca="1" si="2"/>
        <v>0.72074301276160035</v>
      </c>
      <c r="E34" s="10">
        <f t="shared" si="3"/>
        <v>7.3784859033600034E-2</v>
      </c>
      <c r="F34" s="10">
        <f t="shared" ca="1" si="4"/>
        <v>0.72074301276160013</v>
      </c>
      <c r="G34" s="10">
        <f t="shared" si="5"/>
        <v>7.3784859033599978E-2</v>
      </c>
      <c r="I34" s="10">
        <f t="shared" si="7"/>
        <v>0.66406373130239982</v>
      </c>
      <c r="J34" s="10">
        <f t="shared" si="8"/>
        <v>0.16601593282559995</v>
      </c>
    </row>
    <row r="35" spans="1:10" x14ac:dyDescent="0.2">
      <c r="A35" s="10">
        <f t="shared" si="6"/>
        <v>10</v>
      </c>
      <c r="B35" s="10">
        <f t="shared" si="0"/>
        <v>0.78272229434982399</v>
      </c>
      <c r="C35" s="10">
        <f t="shared" si="1"/>
        <v>6.1979281588223988E-2</v>
      </c>
      <c r="D35" s="10">
        <f t="shared" ca="1" si="2"/>
        <v>0.78272229434982443</v>
      </c>
      <c r="E35" s="10">
        <f t="shared" si="3"/>
        <v>6.1979281588224036E-2</v>
      </c>
      <c r="F35" s="10">
        <f t="shared" ca="1" si="4"/>
        <v>0.7827222943498241</v>
      </c>
      <c r="G35" s="10">
        <f t="shared" si="5"/>
        <v>6.1979281588223988E-2</v>
      </c>
      <c r="I35" s="10">
        <f t="shared" si="7"/>
        <v>0.61979281588223989</v>
      </c>
      <c r="J35" s="10">
        <f t="shared" si="8"/>
        <v>0.38737050992639993</v>
      </c>
    </row>
    <row r="36" spans="1:10" x14ac:dyDescent="0.2">
      <c r="A36" s="10">
        <f t="shared" si="6"/>
        <v>11</v>
      </c>
      <c r="B36" s="10">
        <f t="shared" si="0"/>
        <v>0.83343261564928006</v>
      </c>
      <c r="C36" s="10">
        <f t="shared" si="1"/>
        <v>5.0710321299456011E-2</v>
      </c>
      <c r="D36" s="10">
        <f t="shared" ca="1" si="2"/>
        <v>0.83343261564928039</v>
      </c>
      <c r="E36" s="10">
        <f t="shared" si="3"/>
        <v>5.0710321299456018E-2</v>
      </c>
      <c r="F36" s="10">
        <f t="shared" ca="1" si="4"/>
        <v>0.83343261564928006</v>
      </c>
      <c r="G36" s="10">
        <f t="shared" si="5"/>
        <v>5.0710321299456011E-2</v>
      </c>
      <c r="I36" s="10">
        <f t="shared" ref="I36:I49" si="9">A36*C36</f>
        <v>0.55781353429401614</v>
      </c>
      <c r="J36" s="10">
        <f t="shared" ref="J36:J49" si="10">(A36-$B$15)^2*C36</f>
        <v>0.6212014359183361</v>
      </c>
    </row>
    <row r="37" spans="1:10" x14ac:dyDescent="0.2">
      <c r="A37" s="10">
        <f t="shared" si="6"/>
        <v>12</v>
      </c>
      <c r="B37" s="10">
        <f t="shared" si="0"/>
        <v>0.87400087268884485</v>
      </c>
      <c r="C37" s="10">
        <f t="shared" si="1"/>
        <v>4.0568257039564785E-2</v>
      </c>
      <c r="D37" s="10">
        <f t="shared" ca="1" si="2"/>
        <v>0.87400087268884519</v>
      </c>
      <c r="E37" s="10">
        <f t="shared" si="3"/>
        <v>4.0568257039564813E-2</v>
      </c>
      <c r="F37" s="10">
        <f t="shared" ca="1" si="4"/>
        <v>0.87400087268884485</v>
      </c>
      <c r="G37" s="10">
        <f t="shared" si="5"/>
        <v>4.0568257039564785E-2</v>
      </c>
      <c r="I37" s="10">
        <f t="shared" si="9"/>
        <v>0.4868190844747774</v>
      </c>
      <c r="J37" s="10">
        <f t="shared" si="10"/>
        <v>0.82150720505118691</v>
      </c>
    </row>
    <row r="38" spans="1:10" x14ac:dyDescent="0.2">
      <c r="A38" s="10">
        <f t="shared" si="6"/>
        <v>13</v>
      </c>
      <c r="B38" s="10">
        <f t="shared" si="0"/>
        <v>0.90583135128911874</v>
      </c>
      <c r="C38" s="10">
        <f t="shared" si="1"/>
        <v>3.1830478600273902E-2</v>
      </c>
      <c r="D38" s="10">
        <f t="shared" ca="1" si="2"/>
        <v>0.90583135128911918</v>
      </c>
      <c r="E38" s="10">
        <f t="shared" si="3"/>
        <v>3.1830478600273937E-2</v>
      </c>
      <c r="F38" s="10">
        <f t="shared" ca="1" si="4"/>
        <v>0.90583135128911874</v>
      </c>
      <c r="G38" s="10">
        <f t="shared" si="5"/>
        <v>3.1830478600273902E-2</v>
      </c>
      <c r="I38" s="10">
        <f t="shared" si="9"/>
        <v>0.41379622180356074</v>
      </c>
      <c r="J38" s="10">
        <f t="shared" si="10"/>
        <v>0.96287197765828558</v>
      </c>
    </row>
    <row r="39" spans="1:10" x14ac:dyDescent="0.2">
      <c r="A39" s="10">
        <f t="shared" si="6"/>
        <v>14</v>
      </c>
      <c r="B39" s="10">
        <f t="shared" si="0"/>
        <v>0.93038629192361577</v>
      </c>
      <c r="C39" s="10">
        <f t="shared" si="1"/>
        <v>2.4554940634497001E-2</v>
      </c>
      <c r="D39" s="10">
        <f t="shared" ca="1" si="2"/>
        <v>0.93038629192361622</v>
      </c>
      <c r="E39" s="10">
        <f t="shared" si="3"/>
        <v>2.4554940634497032E-2</v>
      </c>
      <c r="F39" s="10">
        <f t="shared" ca="1" si="4"/>
        <v>0.93038629192361577</v>
      </c>
      <c r="G39" s="10">
        <f t="shared" si="5"/>
        <v>2.4554940634497001E-2</v>
      </c>
      <c r="I39" s="10">
        <f t="shared" si="9"/>
        <v>0.343769168882958</v>
      </c>
      <c r="J39" s="10">
        <f t="shared" si="10"/>
        <v>1.0374462418074983</v>
      </c>
    </row>
    <row r="40" spans="1:10" x14ac:dyDescent="0.2">
      <c r="A40" s="10">
        <f t="shared" si="6"/>
        <v>15</v>
      </c>
      <c r="B40" s="10">
        <f t="shared" si="0"/>
        <v>0.94904804680583355</v>
      </c>
      <c r="C40" s="10">
        <f t="shared" si="1"/>
        <v>1.8661754882217729E-2</v>
      </c>
      <c r="D40" s="10">
        <f t="shared" ca="1" si="2"/>
        <v>0.94904804680583399</v>
      </c>
      <c r="E40" s="10">
        <f t="shared" si="3"/>
        <v>1.8661754882217746E-2</v>
      </c>
      <c r="F40" s="10">
        <f t="shared" ca="1" si="4"/>
        <v>0.94904804680583355</v>
      </c>
      <c r="G40" s="10">
        <f t="shared" si="5"/>
        <v>1.8661754882217729E-2</v>
      </c>
      <c r="I40" s="10">
        <f t="shared" si="9"/>
        <v>0.27992632323326594</v>
      </c>
      <c r="J40" s="10">
        <f t="shared" si="10"/>
        <v>1.0497237121247471</v>
      </c>
    </row>
    <row r="41" spans="1:10" x14ac:dyDescent="0.2">
      <c r="A41" s="10">
        <f t="shared" si="6"/>
        <v>16</v>
      </c>
      <c r="B41" s="10">
        <f t="shared" si="0"/>
        <v>0.96304436296749674</v>
      </c>
      <c r="C41" s="10">
        <f t="shared" si="1"/>
        <v>1.3996316161663304E-2</v>
      </c>
      <c r="D41" s="10">
        <f t="shared" ca="1" si="2"/>
        <v>0.96304436296749729</v>
      </c>
      <c r="E41" s="10">
        <f t="shared" si="3"/>
        <v>1.3996316161663306E-2</v>
      </c>
      <c r="F41" s="10">
        <f t="shared" ca="1" si="4"/>
        <v>0.96304436296749685</v>
      </c>
      <c r="G41" s="10">
        <f t="shared" si="5"/>
        <v>1.3996316161663304E-2</v>
      </c>
      <c r="I41" s="10">
        <f t="shared" si="9"/>
        <v>0.22394105858661287</v>
      </c>
      <c r="J41" s="10">
        <f t="shared" si="10"/>
        <v>1.0112338426801737</v>
      </c>
    </row>
    <row r="42" spans="1:10" x14ac:dyDescent="0.2">
      <c r="A42" s="10">
        <f t="shared" si="6"/>
        <v>17</v>
      </c>
      <c r="B42" s="10">
        <f t="shared" si="0"/>
        <v>0.97341810318143551</v>
      </c>
      <c r="C42" s="10">
        <f t="shared" si="1"/>
        <v>1.0373740213938686E-2</v>
      </c>
      <c r="D42" s="10">
        <f t="shared" ca="1" si="2"/>
        <v>0.97341810318143596</v>
      </c>
      <c r="E42" s="10">
        <f t="shared" si="3"/>
        <v>1.0373740213938686E-2</v>
      </c>
      <c r="F42" s="10">
        <f t="shared" ca="1" si="4"/>
        <v>0.97341810318143551</v>
      </c>
      <c r="G42" s="10">
        <f t="shared" si="5"/>
        <v>1.0373740213938686E-2</v>
      </c>
      <c r="I42" s="10">
        <f t="shared" si="9"/>
        <v>0.17635358363695766</v>
      </c>
      <c r="J42" s="10">
        <f t="shared" si="10"/>
        <v>0.93623005430796635</v>
      </c>
    </row>
    <row r="43" spans="1:10" x14ac:dyDescent="0.2">
      <c r="A43" s="10">
        <f t="shared" si="6"/>
        <v>18</v>
      </c>
      <c r="B43" s="10">
        <f t="shared" si="0"/>
        <v>0.98102551267165716</v>
      </c>
      <c r="C43" s="10">
        <f t="shared" si="1"/>
        <v>7.607409490221693E-3</v>
      </c>
      <c r="D43" s="10">
        <f t="shared" ca="1" si="2"/>
        <v>0.98102551267165761</v>
      </c>
      <c r="E43" s="10">
        <f t="shared" si="3"/>
        <v>7.6074094902217034E-3</v>
      </c>
      <c r="F43" s="10">
        <f t="shared" ca="1" si="4"/>
        <v>0.98102551267165716</v>
      </c>
      <c r="G43" s="10">
        <f t="shared" si="5"/>
        <v>7.607409490221693E-3</v>
      </c>
      <c r="I43" s="10">
        <f t="shared" si="9"/>
        <v>0.13693337082399049</v>
      </c>
      <c r="J43" s="10">
        <f t="shared" si="10"/>
        <v>0.83871689629694168</v>
      </c>
    </row>
    <row r="44" spans="1:10" x14ac:dyDescent="0.2">
      <c r="A44" s="10">
        <f t="shared" si="6"/>
        <v>19</v>
      </c>
      <c r="B44" s="10">
        <f t="shared" si="0"/>
        <v>0.9865508943013972</v>
      </c>
      <c r="C44" s="10">
        <f t="shared" si="1"/>
        <v>5.5253816297399626E-3</v>
      </c>
      <c r="D44" s="10">
        <f t="shared" ca="1" si="2"/>
        <v>0.98655089430139753</v>
      </c>
      <c r="E44" s="10">
        <f t="shared" si="3"/>
        <v>5.5253816297399739E-3</v>
      </c>
      <c r="F44" s="10">
        <f t="shared" ca="1" si="4"/>
        <v>0.98655089430139709</v>
      </c>
      <c r="G44" s="10">
        <f t="shared" si="5"/>
        <v>5.5253816297399626E-3</v>
      </c>
      <c r="I44" s="10">
        <f t="shared" si="9"/>
        <v>0.1049822509650593</v>
      </c>
      <c r="J44" s="10">
        <f t="shared" si="10"/>
        <v>0.73073172053311009</v>
      </c>
    </row>
    <row r="45" spans="1:10" x14ac:dyDescent="0.2">
      <c r="A45" s="10">
        <f t="shared" si="6"/>
        <v>20</v>
      </c>
      <c r="B45" s="10">
        <f t="shared" si="0"/>
        <v>0.99052916907480992</v>
      </c>
      <c r="C45" s="10">
        <f t="shared" si="1"/>
        <v>3.9782747734127769E-3</v>
      </c>
      <c r="D45" s="10">
        <f t="shared" ca="1" si="2"/>
        <v>0.99052916907481026</v>
      </c>
      <c r="E45" s="10">
        <f t="shared" si="3"/>
        <v>3.9782747734127813E-3</v>
      </c>
      <c r="F45" s="10">
        <f t="shared" ca="1" si="4"/>
        <v>0.99052916907480981</v>
      </c>
      <c r="G45" s="10">
        <f t="shared" si="5"/>
        <v>3.9782747734127769E-3</v>
      </c>
      <c r="I45" s="10">
        <f t="shared" si="9"/>
        <v>7.9565495468255532E-2</v>
      </c>
      <c r="J45" s="10">
        <f t="shared" si="10"/>
        <v>0.62160543334574636</v>
      </c>
    </row>
    <row r="46" spans="1:10" x14ac:dyDescent="0.2">
      <c r="A46" s="10">
        <f t="shared" si="6"/>
        <v>21</v>
      </c>
      <c r="B46" s="10">
        <f t="shared" si="0"/>
        <v>0.9933707939129619</v>
      </c>
      <c r="C46" s="10">
        <f t="shared" si="1"/>
        <v>2.8416248381519867E-3</v>
      </c>
      <c r="D46" s="10">
        <f t="shared" ca="1" si="2"/>
        <v>0.99337079391296224</v>
      </c>
      <c r="E46" s="10">
        <f t="shared" si="3"/>
        <v>2.8416248381519867E-3</v>
      </c>
      <c r="F46" s="10">
        <f t="shared" ca="1" si="4"/>
        <v>0.99337079391296179</v>
      </c>
      <c r="G46" s="10">
        <f t="shared" si="5"/>
        <v>2.8416248381519867E-3</v>
      </c>
      <c r="I46" s="10">
        <f t="shared" si="9"/>
        <v>5.9674121601191718E-2</v>
      </c>
      <c r="J46" s="10">
        <f t="shared" si="10"/>
        <v>0.51788612675319956</v>
      </c>
    </row>
    <row r="47" spans="1:10" x14ac:dyDescent="0.2">
      <c r="A47" s="10">
        <f t="shared" si="6"/>
        <v>22</v>
      </c>
      <c r="B47" s="10">
        <f t="shared" si="0"/>
        <v>0.99538576425274239</v>
      </c>
      <c r="C47" s="10">
        <f t="shared" si="1"/>
        <v>2.0149703397805007E-3</v>
      </c>
      <c r="D47" s="10">
        <f t="shared" ca="1" si="2"/>
        <v>0.99538576425274272</v>
      </c>
      <c r="E47" s="10">
        <f t="shared" si="3"/>
        <v>2.0149703397804989E-3</v>
      </c>
      <c r="F47" s="10">
        <f t="shared" ca="1" si="4"/>
        <v>0.99538576425274228</v>
      </c>
      <c r="G47" s="10">
        <f t="shared" si="5"/>
        <v>2.0149703397805007E-3</v>
      </c>
      <c r="I47" s="10">
        <f t="shared" si="9"/>
        <v>4.4329347475171012E-2</v>
      </c>
      <c r="J47" s="10">
        <f t="shared" si="10"/>
        <v>0.42364751393885025</v>
      </c>
    </row>
    <row r="48" spans="1:10" x14ac:dyDescent="0.2">
      <c r="A48" s="10">
        <f t="shared" si="6"/>
        <v>23</v>
      </c>
      <c r="B48" s="10">
        <f t="shared" si="0"/>
        <v>0.99680500423119645</v>
      </c>
      <c r="C48" s="10">
        <f t="shared" si="1"/>
        <v>1.4192399784540906E-3</v>
      </c>
      <c r="D48" s="10">
        <f t="shared" ca="1" si="2"/>
        <v>0.99680500423119678</v>
      </c>
      <c r="E48" s="10">
        <f t="shared" si="3"/>
        <v>1.4192399784540908E-3</v>
      </c>
      <c r="F48" s="10">
        <f t="shared" ca="1" si="4"/>
        <v>0.99680500423119633</v>
      </c>
      <c r="G48" s="10">
        <f t="shared" si="5"/>
        <v>1.4192399784540906E-3</v>
      </c>
      <c r="I48" s="10">
        <f t="shared" si="9"/>
        <v>3.2642519504444086E-2</v>
      </c>
      <c r="J48" s="10">
        <f t="shared" si="10"/>
        <v>0.34097240482359525</v>
      </c>
    </row>
    <row r="49" spans="1:10" x14ac:dyDescent="0.2">
      <c r="A49" s="10">
        <f t="shared" si="6"/>
        <v>24</v>
      </c>
      <c r="B49" s="10">
        <f t="shared" si="0"/>
        <v>0.9977984722161144</v>
      </c>
      <c r="C49" s="10">
        <f t="shared" si="1"/>
        <v>9.9346798491786324E-4</v>
      </c>
      <c r="D49" s="10">
        <f t="shared" ca="1" si="2"/>
        <v>0.99779847221611462</v>
      </c>
      <c r="E49" s="10">
        <f t="shared" si="3"/>
        <v>9.9346798491786346E-4</v>
      </c>
      <c r="F49" s="10">
        <f t="shared" ca="1" si="4"/>
        <v>0.99779847221611417</v>
      </c>
      <c r="G49" s="10">
        <f t="shared" si="5"/>
        <v>9.9346798491786324E-4</v>
      </c>
      <c r="I49" s="10">
        <f t="shared" si="9"/>
        <v>2.384323163802872E-2</v>
      </c>
      <c r="J49" s="10">
        <f t="shared" si="10"/>
        <v>0.27047165889388824</v>
      </c>
    </row>
    <row r="50" spans="1:10" x14ac:dyDescent="0.2">
      <c r="A50" s="10">
        <f t="shared" si="6"/>
        <v>25</v>
      </c>
      <c r="B50" s="10">
        <f t="shared" si="0"/>
        <v>0.99848992593361718</v>
      </c>
      <c r="C50" s="10">
        <f t="shared" si="1"/>
        <v>6.9145371750283142E-4</v>
      </c>
      <c r="D50" s="10">
        <f t="shared" ca="1" si="2"/>
        <v>0.99848992593361741</v>
      </c>
      <c r="E50" s="10">
        <f t="shared" si="3"/>
        <v>6.9145371750283305E-4</v>
      </c>
      <c r="F50" s="10">
        <f t="shared" ca="1" si="4"/>
        <v>0.99848992593361696</v>
      </c>
      <c r="G50" s="10">
        <f t="shared" si="5"/>
        <v>6.9145371750283142E-4</v>
      </c>
      <c r="I50" s="10">
        <f t="shared" ref="I50:I66" si="11">A50*C50</f>
        <v>1.7286342937570785E-2</v>
      </c>
      <c r="J50" s="10">
        <f t="shared" ref="J50:J66" si="12">(A50-$B$15)^2*C50</f>
        <v>0.21175770098524213</v>
      </c>
    </row>
    <row r="51" spans="1:10" x14ac:dyDescent="0.2">
      <c r="A51" s="10">
        <f t="shared" si="6"/>
        <v>26</v>
      </c>
      <c r="B51" s="10">
        <f t="shared" si="0"/>
        <v>0.99896862466111913</v>
      </c>
      <c r="C51" s="10">
        <f t="shared" si="1"/>
        <v>4.7869872750196221E-4</v>
      </c>
      <c r="D51" s="10">
        <f t="shared" ca="1" si="2"/>
        <v>0.99896862466111935</v>
      </c>
      <c r="E51" s="10">
        <f t="shared" si="3"/>
        <v>4.786987275019614E-4</v>
      </c>
      <c r="F51" s="10">
        <f t="shared" ca="1" si="4"/>
        <v>0.99896862466111891</v>
      </c>
      <c r="G51" s="10">
        <f t="shared" si="5"/>
        <v>4.7869872750196221E-4</v>
      </c>
      <c r="I51" s="10">
        <f t="shared" si="11"/>
        <v>1.2446166915051017E-2</v>
      </c>
      <c r="J51" s="10">
        <f t="shared" si="12"/>
        <v>0.16383463948754656</v>
      </c>
    </row>
    <row r="52" spans="1:10" x14ac:dyDescent="0.2">
      <c r="A52" s="10">
        <f t="shared" si="6"/>
        <v>27</v>
      </c>
      <c r="B52" s="10">
        <f t="shared" si="0"/>
        <v>0.99929839489562045</v>
      </c>
      <c r="C52" s="10">
        <f t="shared" si="1"/>
        <v>3.2977023450135037E-4</v>
      </c>
      <c r="D52" s="10">
        <f t="shared" ca="1" si="2"/>
        <v>0.99929839489562067</v>
      </c>
      <c r="E52" s="10">
        <f t="shared" si="3"/>
        <v>3.2977023450135113E-4</v>
      </c>
      <c r="F52" s="10">
        <f t="shared" ca="1" si="4"/>
        <v>0.99929839489562022</v>
      </c>
      <c r="G52" s="10">
        <f t="shared" si="5"/>
        <v>3.2977023450135037E-4</v>
      </c>
      <c r="I52" s="10">
        <f t="shared" si="11"/>
        <v>8.90379633153646E-3</v>
      </c>
      <c r="J52" s="10">
        <f t="shared" si="12"/>
        <v>0.12539513166913849</v>
      </c>
    </row>
    <row r="53" spans="1:10" x14ac:dyDescent="0.2">
      <c r="A53" s="10">
        <f t="shared" si="6"/>
        <v>28</v>
      </c>
      <c r="B53" s="10">
        <f t="shared" si="0"/>
        <v>0.99952452305642137</v>
      </c>
      <c r="C53" s="10">
        <f t="shared" si="1"/>
        <v>2.2612816080092672E-4</v>
      </c>
      <c r="D53" s="10">
        <f t="shared" ca="1" si="2"/>
        <v>0.99952452305642159</v>
      </c>
      <c r="E53" s="10">
        <f t="shared" si="3"/>
        <v>2.2612816080092648E-4</v>
      </c>
      <c r="F53" s="10">
        <f t="shared" ca="1" si="4"/>
        <v>0.99952452305642114</v>
      </c>
      <c r="G53" s="10">
        <f t="shared" si="5"/>
        <v>2.2612816080092672E-4</v>
      </c>
      <c r="I53" s="10">
        <f t="shared" si="11"/>
        <v>6.331588502425948E-3</v>
      </c>
      <c r="J53" s="10">
        <f t="shared" si="12"/>
        <v>9.5030359576589452E-2</v>
      </c>
    </row>
    <row r="54" spans="1:10" x14ac:dyDescent="0.2">
      <c r="A54" s="10">
        <f t="shared" si="6"/>
        <v>29</v>
      </c>
      <c r="B54" s="10">
        <f t="shared" si="0"/>
        <v>0.99967891400758901</v>
      </c>
      <c r="C54" s="10">
        <f t="shared" si="1"/>
        <v>1.5439095116752912E-4</v>
      </c>
      <c r="D54" s="10">
        <f t="shared" ca="1" si="2"/>
        <v>0.99967891400758913</v>
      </c>
      <c r="E54" s="10">
        <f t="shared" si="3"/>
        <v>1.5439095116752912E-4</v>
      </c>
      <c r="F54" s="10">
        <f t="shared" ca="1" si="4"/>
        <v>0.99967891400758868</v>
      </c>
      <c r="G54" s="10">
        <f t="shared" si="5"/>
        <v>1.5439095116752912E-4</v>
      </c>
      <c r="I54" s="10">
        <f t="shared" si="11"/>
        <v>4.4773375838583441E-3</v>
      </c>
      <c r="J54" s="10">
        <f t="shared" si="12"/>
        <v>7.1367217177190329E-2</v>
      </c>
    </row>
    <row r="55" spans="1:10" x14ac:dyDescent="0.2">
      <c r="A55" s="10">
        <f t="shared" si="6"/>
        <v>30</v>
      </c>
      <c r="B55" s="10">
        <f t="shared" si="0"/>
        <v>0.99978389985438287</v>
      </c>
      <c r="C55" s="10">
        <f t="shared" si="1"/>
        <v>1.0498584679391949E-4</v>
      </c>
      <c r="D55" s="10">
        <f t="shared" ca="1" si="2"/>
        <v>0.9997838998543831</v>
      </c>
      <c r="E55" s="10">
        <f t="shared" si="3"/>
        <v>1.0498584679391979E-4</v>
      </c>
      <c r="F55" s="10">
        <f t="shared" ca="1" si="4"/>
        <v>0.99978389985438265</v>
      </c>
      <c r="G55" s="10">
        <f t="shared" si="5"/>
        <v>1.0498584679391949E-4</v>
      </c>
      <c r="I55" s="10">
        <f t="shared" si="11"/>
        <v>3.1495754038175848E-3</v>
      </c>
      <c r="J55" s="10">
        <f t="shared" si="12"/>
        <v>5.3149084939421741E-2</v>
      </c>
    </row>
    <row r="56" spans="1:10" x14ac:dyDescent="0.2">
      <c r="A56" s="10">
        <f t="shared" si="6"/>
        <v>31</v>
      </c>
      <c r="B56" s="10">
        <f t="shared" si="0"/>
        <v>0.99985501929898524</v>
      </c>
      <c r="C56" s="10">
        <f t="shared" si="1"/>
        <v>7.1119444602332728E-5</v>
      </c>
      <c r="D56" s="10">
        <f t="shared" ca="1" si="2"/>
        <v>0.99985501929898546</v>
      </c>
      <c r="E56" s="10">
        <f t="shared" si="3"/>
        <v>7.1119444602332755E-5</v>
      </c>
      <c r="F56" s="10">
        <f t="shared" ca="1" si="4"/>
        <v>0.99985501929898501</v>
      </c>
      <c r="G56" s="10">
        <f t="shared" si="5"/>
        <v>7.1119444602332728E-5</v>
      </c>
      <c r="I56" s="10">
        <f t="shared" si="11"/>
        <v>2.2047027826723143E-3</v>
      </c>
      <c r="J56" s="10">
        <f t="shared" si="12"/>
        <v>3.9275713281638251E-2</v>
      </c>
    </row>
    <row r="57" spans="1:10" x14ac:dyDescent="0.2">
      <c r="A57" s="10">
        <f t="shared" si="6"/>
        <v>32</v>
      </c>
      <c r="B57" s="10">
        <f t="shared" ref="B57:B86" si="13">_xlfn.NEGBINOM.DIST($A57,r_,p,TRUE)</f>
        <v>0.99990302492409178</v>
      </c>
      <c r="C57" s="10">
        <f t="shared" ref="C57:C86" si="14">_xlfn.NEGBINOM.DIST($A57,r_,p,FALSE)</f>
        <v>4.8005625106574527E-5</v>
      </c>
      <c r="D57" s="10">
        <f t="shared" ref="D57:D86" ca="1" si="15">SUMPRODUCT(COMBIN((ROW(INDIRECT("A1:A"&amp;A57+1))-1)+r_-1,r_-1)*(p^r_)*(1-p)^(ROW(INDIRECT("A1:A"&amp;A57+1))-1))</f>
        <v>0.999903024924092</v>
      </c>
      <c r="E57" s="10">
        <f t="shared" ref="E57:E86" si="16">COMBIN(A57+r_-1,r_-1)*(p^r_)*(1-p)^A57</f>
        <v>4.8005625106574602E-5</v>
      </c>
      <c r="F57" s="10">
        <f t="shared" ref="F57:F86" ca="1" si="17">SUMPRODUCT(NEGBINOMDIST((ROW(INDIRECT("A1:A"&amp;A57+1))-1),r_,p))</f>
        <v>0.99990302492409155</v>
      </c>
      <c r="G57" s="10">
        <f t="shared" ref="G57:G86" si="18">NEGBINOMDIST($A57,r_,p)</f>
        <v>4.8005625106574527E-5</v>
      </c>
      <c r="I57" s="10">
        <f t="shared" si="11"/>
        <v>1.5361800034103849E-3</v>
      </c>
      <c r="J57" s="10">
        <f t="shared" si="12"/>
        <v>2.8815376470221359E-2</v>
      </c>
    </row>
    <row r="58" spans="1:10" x14ac:dyDescent="0.2">
      <c r="A58" s="10">
        <f t="shared" si="6"/>
        <v>33</v>
      </c>
      <c r="B58" s="10">
        <f t="shared" si="13"/>
        <v>0.99993531961734528</v>
      </c>
      <c r="C58" s="10">
        <f t="shared" si="14"/>
        <v>3.2294693253513839E-5</v>
      </c>
      <c r="D58" s="10">
        <f t="shared" ca="1" si="15"/>
        <v>0.9999353196173455</v>
      </c>
      <c r="E58" s="10">
        <f t="shared" si="16"/>
        <v>3.2294693253513812E-5</v>
      </c>
      <c r="F58" s="10">
        <f t="shared" ca="1" si="17"/>
        <v>0.99993531961734505</v>
      </c>
      <c r="G58" s="10">
        <f t="shared" si="18"/>
        <v>3.2294693253513839E-5</v>
      </c>
      <c r="I58" s="10">
        <f t="shared" si="11"/>
        <v>1.0657248773659567E-3</v>
      </c>
      <c r="J58" s="10">
        <f t="shared" si="12"/>
        <v>2.0999624288097374E-2</v>
      </c>
    </row>
    <row r="59" spans="1:10" x14ac:dyDescent="0.2">
      <c r="A59" s="10">
        <f t="shared" si="6"/>
        <v>34</v>
      </c>
      <c r="B59" s="10">
        <f t="shared" si="13"/>
        <v>0.99995697605870348</v>
      </c>
      <c r="C59" s="10">
        <f t="shared" si="14"/>
        <v>2.1656441358238697E-5</v>
      </c>
      <c r="D59" s="10">
        <f t="shared" ca="1" si="15"/>
        <v>0.99995697605870371</v>
      </c>
      <c r="E59" s="10">
        <f t="shared" si="16"/>
        <v>2.1656441358238681E-5</v>
      </c>
      <c r="F59" s="10">
        <f t="shared" ca="1" si="17"/>
        <v>0.99995697605870326</v>
      </c>
      <c r="G59" s="10">
        <f t="shared" si="18"/>
        <v>2.1656441358238697E-5</v>
      </c>
      <c r="I59" s="10">
        <f t="shared" si="11"/>
        <v>7.363190061801157E-4</v>
      </c>
      <c r="J59" s="10">
        <f t="shared" si="12"/>
        <v>1.5208235943823126E-2</v>
      </c>
    </row>
    <row r="60" spans="1:10" x14ac:dyDescent="0.2">
      <c r="A60" s="10">
        <f t="shared" si="6"/>
        <v>35</v>
      </c>
      <c r="B60" s="10">
        <f t="shared" si="13"/>
        <v>0.99997145493664019</v>
      </c>
      <c r="C60" s="10">
        <f t="shared" si="14"/>
        <v>1.4478877936650958E-5</v>
      </c>
      <c r="D60" s="10">
        <f t="shared" ca="1" si="15"/>
        <v>0.9999714549366403</v>
      </c>
      <c r="E60" s="10">
        <f t="shared" si="16"/>
        <v>1.4478877936651005E-5</v>
      </c>
      <c r="F60" s="10">
        <f t="shared" ca="1" si="17"/>
        <v>0.99997145493663986</v>
      </c>
      <c r="G60" s="10">
        <f t="shared" si="18"/>
        <v>1.4478877936650958E-5</v>
      </c>
      <c r="I60" s="10">
        <f t="shared" si="11"/>
        <v>5.0676072778278356E-4</v>
      </c>
      <c r="J60" s="10">
        <f t="shared" si="12"/>
        <v>1.0949651439592287E-2</v>
      </c>
    </row>
    <row r="61" spans="1:10" x14ac:dyDescent="0.2">
      <c r="A61" s="10">
        <f t="shared" si="6"/>
        <v>36</v>
      </c>
      <c r="B61" s="10">
        <f t="shared" si="13"/>
        <v>0.99998110752193137</v>
      </c>
      <c r="C61" s="10">
        <f t="shared" si="14"/>
        <v>9.6525852911006519E-6</v>
      </c>
      <c r="D61" s="10">
        <f t="shared" ca="1" si="15"/>
        <v>0.99998110752193137</v>
      </c>
      <c r="E61" s="10">
        <f t="shared" si="16"/>
        <v>9.6525852911006688E-6</v>
      </c>
      <c r="F61" s="10">
        <f t="shared" ca="1" si="17"/>
        <v>0.99998110752193092</v>
      </c>
      <c r="G61" s="10">
        <f t="shared" si="18"/>
        <v>9.6525852911006519E-6</v>
      </c>
      <c r="I61" s="10">
        <f t="shared" si="11"/>
        <v>3.4749307047962348E-4</v>
      </c>
      <c r="J61" s="10">
        <f t="shared" si="12"/>
        <v>7.8403124026965049E-3</v>
      </c>
    </row>
    <row r="62" spans="1:10" x14ac:dyDescent="0.2">
      <c r="A62" s="10">
        <f t="shared" si="6"/>
        <v>37</v>
      </c>
      <c r="B62" s="10">
        <f t="shared" si="13"/>
        <v>0.9999875251867465</v>
      </c>
      <c r="C62" s="10">
        <f t="shared" si="14"/>
        <v>6.4176648151642138E-6</v>
      </c>
      <c r="D62" s="10">
        <f t="shared" ca="1" si="15"/>
        <v>0.9999875251867465</v>
      </c>
      <c r="E62" s="10">
        <f t="shared" si="16"/>
        <v>6.417664815164229E-6</v>
      </c>
      <c r="F62" s="10">
        <f t="shared" ca="1" si="17"/>
        <v>0.99998752518674605</v>
      </c>
      <c r="G62" s="10">
        <f t="shared" si="18"/>
        <v>6.4176648151642138E-6</v>
      </c>
      <c r="I62" s="10">
        <f t="shared" si="11"/>
        <v>2.3745359816107592E-4</v>
      </c>
      <c r="J62" s="10">
        <f t="shared" si="12"/>
        <v>5.584972805396657E-3</v>
      </c>
    </row>
    <row r="63" spans="1:10" x14ac:dyDescent="0.2">
      <c r="A63" s="10">
        <f t="shared" si="6"/>
        <v>38</v>
      </c>
      <c r="B63" s="10">
        <f t="shared" si="13"/>
        <v>0.9999917811118344</v>
      </c>
      <c r="C63" s="10">
        <f t="shared" si="14"/>
        <v>4.2559250879510226E-6</v>
      </c>
      <c r="D63" s="10">
        <f t="shared" ca="1" si="15"/>
        <v>0.9999917811118344</v>
      </c>
      <c r="E63" s="10">
        <f t="shared" si="16"/>
        <v>4.255925087951015E-6</v>
      </c>
      <c r="F63" s="10">
        <f t="shared" ca="1" si="17"/>
        <v>0.99999178111183396</v>
      </c>
      <c r="G63" s="10">
        <f t="shared" si="18"/>
        <v>4.2559250879510226E-6</v>
      </c>
      <c r="I63" s="10">
        <f t="shared" si="11"/>
        <v>1.6172515334213886E-4</v>
      </c>
      <c r="J63" s="10">
        <f t="shared" si="12"/>
        <v>3.959074313066439E-3</v>
      </c>
    </row>
    <row r="64" spans="1:10" x14ac:dyDescent="0.2">
      <c r="A64" s="10">
        <f t="shared" si="6"/>
        <v>39</v>
      </c>
      <c r="B64" s="10">
        <f t="shared" si="13"/>
        <v>0.99999459656996947</v>
      </c>
      <c r="C64" s="10">
        <f t="shared" si="14"/>
        <v>2.8154581351060573E-6</v>
      </c>
      <c r="D64" s="10">
        <f t="shared" ca="1" si="15"/>
        <v>0.99999459656996947</v>
      </c>
      <c r="E64" s="10">
        <f t="shared" si="16"/>
        <v>2.815458135106056E-6</v>
      </c>
      <c r="F64" s="10">
        <f t="shared" ca="1" si="17"/>
        <v>0.99999459656996903</v>
      </c>
      <c r="G64" s="10">
        <f t="shared" si="18"/>
        <v>2.8154581351060573E-6</v>
      </c>
      <c r="I64" s="10">
        <f t="shared" si="11"/>
        <v>1.0980286726913623E-4</v>
      </c>
      <c r="J64" s="10">
        <f t="shared" si="12"/>
        <v>2.7936383345589853E-3</v>
      </c>
    </row>
    <row r="65" spans="1:10" x14ac:dyDescent="0.2">
      <c r="A65" s="10">
        <f t="shared" si="6"/>
        <v>40</v>
      </c>
      <c r="B65" s="10">
        <f t="shared" si="13"/>
        <v>0.99999645477233867</v>
      </c>
      <c r="C65" s="10">
        <f t="shared" si="14"/>
        <v>1.8582023691699975E-6</v>
      </c>
      <c r="D65" s="10">
        <f t="shared" ca="1" si="15"/>
        <v>0.99999645477233867</v>
      </c>
      <c r="E65" s="10">
        <f t="shared" si="16"/>
        <v>1.858202369169997E-6</v>
      </c>
      <c r="F65" s="10">
        <f t="shared" ca="1" si="17"/>
        <v>0.99999645477233823</v>
      </c>
      <c r="G65" s="10">
        <f t="shared" si="18"/>
        <v>1.8582023691699975E-6</v>
      </c>
      <c r="I65" s="10">
        <f t="shared" si="11"/>
        <v>7.43280947667999E-5</v>
      </c>
      <c r="J65" s="10">
        <f t="shared" si="12"/>
        <v>1.9627262524358098E-3</v>
      </c>
    </row>
    <row r="66" spans="1:10" x14ac:dyDescent="0.2">
      <c r="A66" s="10">
        <f t="shared" si="6"/>
        <v>41</v>
      </c>
      <c r="B66" s="10">
        <f t="shared" si="13"/>
        <v>0.99999767846658183</v>
      </c>
      <c r="C66" s="10">
        <f t="shared" si="14"/>
        <v>1.2236942431119485E-6</v>
      </c>
      <c r="D66" s="10">
        <f t="shared" ca="1" si="15"/>
        <v>0.99999767846658183</v>
      </c>
      <c r="E66" s="10">
        <f t="shared" si="16"/>
        <v>1.223694243111949E-6</v>
      </c>
      <c r="F66" s="10">
        <f t="shared" ca="1" si="17"/>
        <v>0.99999767846658139</v>
      </c>
      <c r="G66" s="10">
        <f t="shared" si="18"/>
        <v>1.2236942431119485E-6</v>
      </c>
      <c r="I66" s="10">
        <f t="shared" si="11"/>
        <v>5.0171463967589891E-5</v>
      </c>
      <c r="J66" s="10">
        <f t="shared" si="12"/>
        <v>1.3732908643323842E-3</v>
      </c>
    </row>
    <row r="67" spans="1:10" x14ac:dyDescent="0.2">
      <c r="A67" s="10">
        <f t="shared" si="6"/>
        <v>42</v>
      </c>
      <c r="B67" s="10">
        <f t="shared" si="13"/>
        <v>0.99999848260851298</v>
      </c>
      <c r="C67" s="10">
        <f t="shared" si="14"/>
        <v>8.0414193118784948E-7</v>
      </c>
      <c r="D67" s="10">
        <f t="shared" ca="1" si="15"/>
        <v>0.99999848260851298</v>
      </c>
      <c r="E67" s="10">
        <f t="shared" si="16"/>
        <v>8.0414193118785234E-7</v>
      </c>
      <c r="F67" s="10">
        <f t="shared" ca="1" si="17"/>
        <v>0.99999848260851254</v>
      </c>
      <c r="G67" s="10">
        <f t="shared" si="18"/>
        <v>8.0414193118784948E-7</v>
      </c>
      <c r="I67" s="10">
        <f t="shared" ref="I67:I86" si="19">A67*C67</f>
        <v>3.3773961109889676E-5</v>
      </c>
      <c r="J67" s="10">
        <f t="shared" ref="J67:J86" si="20">(A67-$B$15)^2*C67</f>
        <v>9.5712993359633786E-4</v>
      </c>
    </row>
    <row r="68" spans="1:10" x14ac:dyDescent="0.2">
      <c r="A68" s="10">
        <f t="shared" si="6"/>
        <v>43</v>
      </c>
      <c r="B68" s="10">
        <f t="shared" si="13"/>
        <v>0.9999990099760121</v>
      </c>
      <c r="C68" s="10">
        <f t="shared" si="14"/>
        <v>5.2736749905807964E-7</v>
      </c>
      <c r="D68" s="10">
        <f t="shared" ca="1" si="15"/>
        <v>0.99999900997601199</v>
      </c>
      <c r="E68" s="10">
        <f t="shared" si="16"/>
        <v>5.2736749905807986E-7</v>
      </c>
      <c r="F68" s="10">
        <f t="shared" ca="1" si="17"/>
        <v>0.99999900997601154</v>
      </c>
      <c r="G68" s="10">
        <f t="shared" si="18"/>
        <v>5.2736749905807964E-7</v>
      </c>
      <c r="I68" s="10">
        <f t="shared" si="19"/>
        <v>2.2676802459497425E-5</v>
      </c>
      <c r="J68" s="10">
        <f t="shared" si="20"/>
        <v>6.6461489068794484E-4</v>
      </c>
    </row>
    <row r="69" spans="1:10" x14ac:dyDescent="0.2">
      <c r="A69" s="10">
        <f t="shared" si="6"/>
        <v>44</v>
      </c>
      <c r="B69" s="10">
        <f t="shared" si="13"/>
        <v>0.99999935516201144</v>
      </c>
      <c r="C69" s="10">
        <f t="shared" si="14"/>
        <v>3.4518599938346926E-7</v>
      </c>
      <c r="D69" s="10">
        <f t="shared" ca="1" si="15"/>
        <v>0.99999935516201133</v>
      </c>
      <c r="E69" s="10">
        <f t="shared" si="16"/>
        <v>3.4518599938347042E-7</v>
      </c>
      <c r="F69" s="10">
        <f t="shared" ca="1" si="17"/>
        <v>0.99999935516201088</v>
      </c>
      <c r="G69" s="10">
        <f t="shared" si="18"/>
        <v>3.4518599938346926E-7</v>
      </c>
      <c r="I69" s="10">
        <f t="shared" si="19"/>
        <v>1.5188183972872648E-5</v>
      </c>
      <c r="J69" s="10">
        <f t="shared" si="20"/>
        <v>4.5987404767862692E-4</v>
      </c>
    </row>
    <row r="70" spans="1:10" x14ac:dyDescent="0.2">
      <c r="A70" s="10">
        <f t="shared" si="6"/>
        <v>45</v>
      </c>
      <c r="B70" s="10">
        <f t="shared" si="13"/>
        <v>0.99999958068353101</v>
      </c>
      <c r="C70" s="10">
        <f t="shared" si="14"/>
        <v>2.255215195972001E-7</v>
      </c>
      <c r="D70" s="10">
        <f t="shared" ca="1" si="15"/>
        <v>0.9999995806835309</v>
      </c>
      <c r="E70" s="10">
        <f t="shared" si="16"/>
        <v>2.2552151959720071E-7</v>
      </c>
      <c r="F70" s="10">
        <f t="shared" ca="1" si="17"/>
        <v>0.99999958068353045</v>
      </c>
      <c r="G70" s="10">
        <f t="shared" si="18"/>
        <v>2.255215195972001E-7</v>
      </c>
      <c r="I70" s="10">
        <f t="shared" si="19"/>
        <v>1.0148468381874005E-5</v>
      </c>
      <c r="J70" s="10">
        <f t="shared" si="20"/>
        <v>3.1713963693356267E-4</v>
      </c>
    </row>
    <row r="71" spans="1:10" x14ac:dyDescent="0.2">
      <c r="A71" s="10">
        <f t="shared" si="6"/>
        <v>46</v>
      </c>
      <c r="B71" s="10">
        <f t="shared" si="13"/>
        <v>0.99999972776278301</v>
      </c>
      <c r="C71" s="10">
        <f t="shared" si="14"/>
        <v>1.4707925191121806E-7</v>
      </c>
      <c r="D71" s="10">
        <f t="shared" ca="1" si="15"/>
        <v>0.99999972776278279</v>
      </c>
      <c r="E71" s="10">
        <f t="shared" si="16"/>
        <v>1.4707925191121782E-7</v>
      </c>
      <c r="F71" s="10">
        <f t="shared" ca="1" si="17"/>
        <v>0.99999972776278234</v>
      </c>
      <c r="G71" s="10">
        <f t="shared" si="18"/>
        <v>1.4707925191121806E-7</v>
      </c>
      <c r="I71" s="10">
        <f t="shared" si="19"/>
        <v>6.7656455879160309E-6</v>
      </c>
      <c r="J71" s="10">
        <f t="shared" si="20"/>
        <v>2.1800822114540296E-4</v>
      </c>
    </row>
    <row r="72" spans="1:10" x14ac:dyDescent="0.2">
      <c r="A72" s="10">
        <f t="shared" si="6"/>
        <v>47</v>
      </c>
      <c r="B72" s="10">
        <f t="shared" si="13"/>
        <v>0.99999982352076389</v>
      </c>
      <c r="C72" s="10">
        <f t="shared" si="14"/>
        <v>9.5757981031558793E-8</v>
      </c>
      <c r="D72" s="10">
        <f t="shared" ca="1" si="15"/>
        <v>0.99999982352076378</v>
      </c>
      <c r="E72" s="10">
        <f t="shared" si="16"/>
        <v>9.5757981031558846E-8</v>
      </c>
      <c r="F72" s="10">
        <f t="shared" ca="1" si="17"/>
        <v>0.99999982352076333</v>
      </c>
      <c r="G72" s="10">
        <f t="shared" si="18"/>
        <v>9.5757981031558793E-8</v>
      </c>
      <c r="I72" s="10">
        <f t="shared" si="19"/>
        <v>4.5006251084832634E-6</v>
      </c>
      <c r="J72" s="10">
        <f t="shared" si="20"/>
        <v>1.4940638990448959E-4</v>
      </c>
    </row>
    <row r="73" spans="1:10" x14ac:dyDescent="0.2">
      <c r="A73" s="10">
        <f t="shared" si="6"/>
        <v>48</v>
      </c>
      <c r="B73" s="10">
        <f t="shared" si="13"/>
        <v>0.99999988576345156</v>
      </c>
      <c r="C73" s="10">
        <f t="shared" si="14"/>
        <v>6.2242687670513147E-8</v>
      </c>
      <c r="D73" s="10">
        <f t="shared" ca="1" si="15"/>
        <v>0.99999988576345145</v>
      </c>
      <c r="E73" s="10">
        <f t="shared" si="16"/>
        <v>6.2242687670513253E-8</v>
      </c>
      <c r="F73" s="10">
        <f t="shared" ca="1" si="17"/>
        <v>0.999999885763451</v>
      </c>
      <c r="G73" s="10">
        <f t="shared" si="18"/>
        <v>6.2242687670513147E-8</v>
      </c>
      <c r="I73" s="10">
        <f t="shared" si="19"/>
        <v>2.9876490081846311E-6</v>
      </c>
      <c r="J73" s="10">
        <f t="shared" si="20"/>
        <v>1.0209356845155919E-4</v>
      </c>
    </row>
    <row r="74" spans="1:10" x14ac:dyDescent="0.2">
      <c r="A74" s="10">
        <f t="shared" si="6"/>
        <v>49</v>
      </c>
      <c r="B74" s="10">
        <f t="shared" si="13"/>
        <v>0.99999992615768574</v>
      </c>
      <c r="C74" s="10">
        <f t="shared" si="14"/>
        <v>4.0394234039230999E-8</v>
      </c>
      <c r="D74" s="10">
        <f t="shared" ca="1" si="15"/>
        <v>0.99999992615768551</v>
      </c>
      <c r="E74" s="10">
        <f t="shared" si="16"/>
        <v>4.0394234039231045E-8</v>
      </c>
      <c r="F74" s="10">
        <f t="shared" ca="1" si="17"/>
        <v>0.99999992615768507</v>
      </c>
      <c r="G74" s="10">
        <f t="shared" si="18"/>
        <v>4.0394234039230999E-8</v>
      </c>
      <c r="I74" s="10">
        <f t="shared" si="19"/>
        <v>1.9793174679223191E-6</v>
      </c>
      <c r="J74" s="10">
        <f t="shared" si="20"/>
        <v>6.9568969574065588E-5</v>
      </c>
    </row>
    <row r="75" spans="1:10" x14ac:dyDescent="0.2">
      <c r="A75" s="10">
        <f t="shared" si="6"/>
        <v>50</v>
      </c>
      <c r="B75" s="10">
        <f t="shared" si="13"/>
        <v>0.99999995233314931</v>
      </c>
      <c r="C75" s="10">
        <f t="shared" si="14"/>
        <v>2.617546365742179E-8</v>
      </c>
      <c r="D75" s="10">
        <f t="shared" ca="1" si="15"/>
        <v>0.9999999523331492</v>
      </c>
      <c r="E75" s="10">
        <f t="shared" si="16"/>
        <v>2.6175463657421713E-8</v>
      </c>
      <c r="F75" s="10">
        <f t="shared" ca="1" si="17"/>
        <v>0.99999995233314876</v>
      </c>
      <c r="G75" s="10">
        <f t="shared" si="18"/>
        <v>2.617546365742179E-8</v>
      </c>
      <c r="I75" s="10">
        <f t="shared" si="19"/>
        <v>1.3087731828710895E-6</v>
      </c>
      <c r="J75" s="10">
        <f t="shared" si="20"/>
        <v>4.7279431231218105E-5</v>
      </c>
    </row>
    <row r="76" spans="1:10" x14ac:dyDescent="0.2">
      <c r="A76" s="10">
        <f t="shared" si="6"/>
        <v>51</v>
      </c>
      <c r="B76" s="10">
        <f t="shared" si="13"/>
        <v>0.99999996927021406</v>
      </c>
      <c r="C76" s="10">
        <f t="shared" si="14"/>
        <v>1.6937064719508241E-8</v>
      </c>
      <c r="D76" s="10">
        <f t="shared" ca="1" si="15"/>
        <v>0.99999996927021395</v>
      </c>
      <c r="E76" s="10">
        <f t="shared" si="16"/>
        <v>1.6937064719508172E-8</v>
      </c>
      <c r="F76" s="10">
        <f t="shared" ca="1" si="17"/>
        <v>0.99999996927021351</v>
      </c>
      <c r="G76" s="10">
        <f t="shared" si="18"/>
        <v>1.6937064719508241E-8</v>
      </c>
      <c r="I76" s="10">
        <f t="shared" si="19"/>
        <v>8.6379030069492029E-7</v>
      </c>
      <c r="J76" s="10">
        <f t="shared" si="20"/>
        <v>3.2049160715489471E-5</v>
      </c>
    </row>
    <row r="77" spans="1:10" x14ac:dyDescent="0.2">
      <c r="A77" s="10">
        <f t="shared" si="6"/>
        <v>52</v>
      </c>
      <c r="B77" s="10">
        <f t="shared" si="13"/>
        <v>0.99999998021416359</v>
      </c>
      <c r="C77" s="10">
        <f t="shared" si="14"/>
        <v>1.0943949511066872E-8</v>
      </c>
      <c r="D77" s="10">
        <f t="shared" ca="1" si="15"/>
        <v>0.99999998021416348</v>
      </c>
      <c r="E77" s="10">
        <f t="shared" si="16"/>
        <v>1.0943949511066817E-8</v>
      </c>
      <c r="F77" s="10">
        <f t="shared" ca="1" si="17"/>
        <v>0.99999998021416303</v>
      </c>
      <c r="G77" s="10">
        <f t="shared" si="18"/>
        <v>1.0943949511066872E-8</v>
      </c>
      <c r="I77" s="10">
        <f t="shared" si="19"/>
        <v>5.6908537457547733E-7</v>
      </c>
      <c r="J77" s="10">
        <f t="shared" si="20"/>
        <v>2.1671756019290174E-5</v>
      </c>
    </row>
    <row r="78" spans="1:10" x14ac:dyDescent="0.2">
      <c r="A78" s="10">
        <f t="shared" si="6"/>
        <v>53</v>
      </c>
      <c r="B78" s="10">
        <f t="shared" si="13"/>
        <v>0.99999998727610828</v>
      </c>
      <c r="C78" s="10">
        <f t="shared" si="14"/>
        <v>7.0619447788392786E-9</v>
      </c>
      <c r="D78" s="10">
        <f t="shared" ca="1" si="15"/>
        <v>0.99999998727610828</v>
      </c>
      <c r="E78" s="10">
        <f t="shared" si="16"/>
        <v>7.0619447788393406E-9</v>
      </c>
      <c r="F78" s="10">
        <f t="shared" ca="1" si="17"/>
        <v>0.99999998727610784</v>
      </c>
      <c r="G78" s="10">
        <f t="shared" si="18"/>
        <v>7.0619447788392786E-9</v>
      </c>
      <c r="I78" s="10">
        <f t="shared" si="19"/>
        <v>3.7428307327848174E-7</v>
      </c>
      <c r="J78" s="10">
        <f t="shared" si="20"/>
        <v>1.4619991178392016E-5</v>
      </c>
    </row>
    <row r="79" spans="1:10" x14ac:dyDescent="0.2">
      <c r="A79" s="10">
        <f t="shared" si="6"/>
        <v>54</v>
      </c>
      <c r="B79" s="10">
        <f t="shared" si="13"/>
        <v>0.99999999182713939</v>
      </c>
      <c r="C79" s="10">
        <f t="shared" si="14"/>
        <v>4.5510310796964289E-9</v>
      </c>
      <c r="D79" s="10">
        <f t="shared" ca="1" si="15"/>
        <v>0.99999999182713939</v>
      </c>
      <c r="E79" s="10">
        <f t="shared" si="16"/>
        <v>4.5510310796964652E-9</v>
      </c>
      <c r="F79" s="10">
        <f t="shared" ca="1" si="17"/>
        <v>0.99999999182713895</v>
      </c>
      <c r="G79" s="10">
        <f t="shared" si="18"/>
        <v>4.5510310796964289E-9</v>
      </c>
      <c r="I79" s="10">
        <f t="shared" si="19"/>
        <v>2.4575567830360714E-7</v>
      </c>
      <c r="J79" s="10">
        <f t="shared" si="20"/>
        <v>9.8404669520736034E-6</v>
      </c>
    </row>
    <row r="80" spans="1:10" x14ac:dyDescent="0.2">
      <c r="A80" s="10">
        <f t="shared" si="6"/>
        <v>55</v>
      </c>
      <c r="B80" s="10">
        <f t="shared" si="13"/>
        <v>0.99999999475634849</v>
      </c>
      <c r="C80" s="10">
        <f t="shared" si="14"/>
        <v>2.9292090949319117E-9</v>
      </c>
      <c r="D80" s="10">
        <f t="shared" ca="1" si="15"/>
        <v>0.99999999475634849</v>
      </c>
      <c r="E80" s="10">
        <f t="shared" si="16"/>
        <v>2.9292090949319059E-9</v>
      </c>
      <c r="F80" s="10">
        <f t="shared" ca="1" si="17"/>
        <v>0.99999999475634804</v>
      </c>
      <c r="G80" s="10">
        <f t="shared" si="18"/>
        <v>2.9292090949319117E-9</v>
      </c>
      <c r="I80" s="10">
        <f t="shared" si="19"/>
        <v>1.6110650022125514E-7</v>
      </c>
      <c r="J80" s="10">
        <f t="shared" si="20"/>
        <v>6.6090280204401261E-6</v>
      </c>
    </row>
    <row r="81" spans="1:10" x14ac:dyDescent="0.2">
      <c r="A81" s="10">
        <f t="shared" si="6"/>
        <v>56</v>
      </c>
      <c r="B81" s="10">
        <f t="shared" si="13"/>
        <v>0.99999999663941153</v>
      </c>
      <c r="C81" s="10">
        <f t="shared" si="14"/>
        <v>1.8830629895990885E-9</v>
      </c>
      <c r="D81" s="10">
        <f t="shared" ca="1" si="15"/>
        <v>0.99999999663941153</v>
      </c>
      <c r="E81" s="10">
        <f t="shared" si="16"/>
        <v>1.8830629895990827E-9</v>
      </c>
      <c r="F81" s="10">
        <f t="shared" ca="1" si="17"/>
        <v>0.99999999663941108</v>
      </c>
      <c r="G81" s="10">
        <f t="shared" si="18"/>
        <v>1.8830629895990885E-9</v>
      </c>
      <c r="I81" s="10">
        <f t="shared" si="19"/>
        <v>1.0545152741754896E-7</v>
      </c>
      <c r="J81" s="10">
        <f t="shared" si="20"/>
        <v>4.4294349172844563E-6</v>
      </c>
    </row>
    <row r="82" spans="1:10" x14ac:dyDescent="0.2">
      <c r="A82" s="10">
        <f t="shared" si="6"/>
        <v>57</v>
      </c>
      <c r="B82" s="10">
        <f t="shared" si="13"/>
        <v>0.9999999978485361</v>
      </c>
      <c r="C82" s="10">
        <f t="shared" si="14"/>
        <v>1.209124656479409E-9</v>
      </c>
      <c r="D82" s="10">
        <f t="shared" ca="1" si="15"/>
        <v>0.99999999784853622</v>
      </c>
      <c r="E82" s="10">
        <f t="shared" si="16"/>
        <v>1.2091246564794111E-9</v>
      </c>
      <c r="F82" s="10">
        <f t="shared" ca="1" si="17"/>
        <v>0.99999999784853577</v>
      </c>
      <c r="G82" s="10">
        <f t="shared" si="18"/>
        <v>1.209124656479409E-9</v>
      </c>
      <c r="I82" s="10">
        <f t="shared" si="19"/>
        <v>6.8920105419326316E-8</v>
      </c>
      <c r="J82" s="10">
        <f t="shared" si="20"/>
        <v>2.962657689538672E-6</v>
      </c>
    </row>
    <row r="83" spans="1:10" x14ac:dyDescent="0.2">
      <c r="A83" s="10">
        <f t="shared" si="6"/>
        <v>58</v>
      </c>
      <c r="B83" s="10">
        <f t="shared" si="13"/>
        <v>0.99999999862404376</v>
      </c>
      <c r="C83" s="10">
        <f t="shared" si="14"/>
        <v>7.7550753829368805E-10</v>
      </c>
      <c r="D83" s="10">
        <f t="shared" ca="1" si="15"/>
        <v>0.99999999862404376</v>
      </c>
      <c r="E83" s="10">
        <f t="shared" si="16"/>
        <v>7.7550753829369115E-10</v>
      </c>
      <c r="F83" s="10">
        <f t="shared" ca="1" si="17"/>
        <v>0.99999999862404332</v>
      </c>
      <c r="G83" s="10">
        <f t="shared" si="18"/>
        <v>7.7550753829368805E-10</v>
      </c>
      <c r="I83" s="10">
        <f t="shared" si="19"/>
        <v>4.4979437221033908E-8</v>
      </c>
      <c r="J83" s="10">
        <f t="shared" si="20"/>
        <v>1.9777380995334778E-6</v>
      </c>
    </row>
    <row r="84" spans="1:10" x14ac:dyDescent="0.2">
      <c r="A84" s="10">
        <f t="shared" si="6"/>
        <v>59</v>
      </c>
      <c r="B84" s="10">
        <f t="shared" si="13"/>
        <v>0.99999999912089432</v>
      </c>
      <c r="C84" s="10">
        <f t="shared" si="14"/>
        <v>4.9685059233053302E-10</v>
      </c>
      <c r="D84" s="10">
        <f t="shared" ca="1" si="15"/>
        <v>0.99999999912089432</v>
      </c>
      <c r="E84" s="10">
        <f t="shared" si="16"/>
        <v>4.9685059233053437E-10</v>
      </c>
      <c r="F84" s="10">
        <f t="shared" ca="1" si="17"/>
        <v>0.99999999912089388</v>
      </c>
      <c r="G84" s="10">
        <f t="shared" si="18"/>
        <v>4.9685059233053302E-10</v>
      </c>
      <c r="I84" s="10">
        <f t="shared" si="19"/>
        <v>2.9314184947501447E-8</v>
      </c>
      <c r="J84" s="10">
        <f t="shared" si="20"/>
        <v>1.3177719835086562E-6</v>
      </c>
    </row>
    <row r="85" spans="1:10" x14ac:dyDescent="0.2">
      <c r="A85" s="10">
        <f t="shared" si="6"/>
        <v>60</v>
      </c>
      <c r="B85" s="10">
        <f t="shared" si="13"/>
        <v>0.99999999943887863</v>
      </c>
      <c r="C85" s="10">
        <f t="shared" si="14"/>
        <v>3.1798437909154144E-10</v>
      </c>
      <c r="D85" s="10">
        <f t="shared" ca="1" si="15"/>
        <v>0.99999999943887874</v>
      </c>
      <c r="E85" s="10">
        <f t="shared" si="16"/>
        <v>3.1798437909154196E-10</v>
      </c>
      <c r="F85" s="10">
        <f t="shared" ca="1" si="17"/>
        <v>0.9999999994388783</v>
      </c>
      <c r="G85" s="10">
        <f t="shared" si="18"/>
        <v>3.1798437909154144E-10</v>
      </c>
      <c r="I85" s="10">
        <f t="shared" si="19"/>
        <v>1.9079062745492485E-8</v>
      </c>
      <c r="J85" s="10">
        <f t="shared" si="20"/>
        <v>8.7644444487106111E-7</v>
      </c>
    </row>
    <row r="86" spans="1:10" x14ac:dyDescent="0.2">
      <c r="A86" s="10">
        <f t="shared" si="6"/>
        <v>61</v>
      </c>
      <c r="B86" s="10">
        <f t="shared" si="13"/>
        <v>0.99999999964218023</v>
      </c>
      <c r="C86" s="10">
        <f t="shared" si="14"/>
        <v>2.0330148827164158E-10</v>
      </c>
      <c r="D86" s="10">
        <f t="shared" ca="1" si="15"/>
        <v>0.99999999964218023</v>
      </c>
      <c r="E86" s="10">
        <f t="shared" si="16"/>
        <v>2.0330148827164158E-10</v>
      </c>
      <c r="F86" s="10">
        <f t="shared" ca="1" si="17"/>
        <v>0.99999999964217978</v>
      </c>
      <c r="G86" s="10">
        <f t="shared" si="18"/>
        <v>2.0330148827164158E-10</v>
      </c>
      <c r="I86" s="10">
        <f t="shared" si="19"/>
        <v>1.2401390784570137E-8</v>
      </c>
      <c r="J86" s="10">
        <f t="shared" si="20"/>
        <v>5.8189968480550611E-7</v>
      </c>
    </row>
  </sheetData>
  <sortState ref="F38:F43">
    <sortCondition descending="1" ref="F20"/>
  </sortState>
  <hyperlinks>
    <hyperlink ref="A1:E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A2" sqref="A2"/>
    </sheetView>
  </sheetViews>
  <sheetFormatPr defaultRowHeight="12.75" x14ac:dyDescent="0.2"/>
  <cols>
    <col min="1" max="1" width="14.7109375" style="4" customWidth="1"/>
    <col min="2" max="2" width="13.42578125" style="4" bestFit="1" customWidth="1"/>
    <col min="3" max="3" width="10.85546875" style="4" customWidth="1"/>
    <col min="4" max="4" width="3.7109375" style="4" customWidth="1"/>
    <col min="5" max="8" width="10.85546875" style="4" customWidth="1"/>
    <col min="9" max="9" width="12" style="4" bestFit="1" customWidth="1"/>
    <col min="10" max="11" width="9.140625" style="4"/>
    <col min="12" max="12" width="10.42578125" style="4" customWidth="1"/>
    <col min="13" max="267" width="9.140625" style="4"/>
    <col min="268" max="268" width="10" style="4" customWidth="1"/>
    <col min="269" max="348" width="9.140625" style="4"/>
    <col min="349" max="349" width="8.5703125" style="4" customWidth="1"/>
    <col min="350" max="16384" width="9.140625" style="4"/>
  </cols>
  <sheetData>
    <row r="1" spans="1:10" ht="26.25" x14ac:dyDescent="0.2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</row>
    <row r="2" spans="1:10" ht="15.75" x14ac:dyDescent="0.25">
      <c r="A2" s="9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8.75" x14ac:dyDescent="0.2">
      <c r="A3" s="1" t="str">
        <f>Пример!A3</f>
        <v>Отрицательное Биномиальное распределение. Дискретные распределения в MS EXCEL</v>
      </c>
      <c r="B3" s="1"/>
      <c r="C3" s="1"/>
      <c r="D3" s="1"/>
      <c r="E3" s="1"/>
      <c r="F3" s="1"/>
      <c r="G3" s="1"/>
      <c r="H3" s="1"/>
      <c r="I3" s="1"/>
      <c r="J3" s="1"/>
    </row>
    <row r="4" spans="1:10" ht="18.75" x14ac:dyDescent="0.2">
      <c r="A4" s="30" t="s">
        <v>25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15.75" x14ac:dyDescent="0.25">
      <c r="A5" s="6"/>
      <c r="B5" s="6"/>
      <c r="C5" s="6"/>
      <c r="D5" s="6"/>
      <c r="E5" s="6"/>
      <c r="F5" s="6"/>
      <c r="G5" s="6"/>
      <c r="H5" s="6"/>
    </row>
    <row r="6" spans="1:10" x14ac:dyDescent="0.2">
      <c r="A6" s="11" t="s">
        <v>10</v>
      </c>
      <c r="B6" s="11" t="s">
        <v>9</v>
      </c>
    </row>
    <row r="7" spans="1:10" x14ac:dyDescent="0.2">
      <c r="A7" s="10" t="str">
        <f>Пример!A7</f>
        <v>p</v>
      </c>
      <c r="B7" s="12">
        <v>0.4</v>
      </c>
      <c r="C7" s="4" t="str">
        <f>Пример!C7</f>
        <v>Вероятность успеха в испытании</v>
      </c>
    </row>
    <row r="8" spans="1:10" x14ac:dyDescent="0.2">
      <c r="A8" s="10" t="str">
        <f>Пример!A8</f>
        <v>r</v>
      </c>
      <c r="B8" s="12">
        <v>5</v>
      </c>
      <c r="C8" s="4" t="str">
        <f>Пример!C8</f>
        <v>Число успехов, которое нужно достичь</v>
      </c>
    </row>
    <row r="10" spans="1:10" x14ac:dyDescent="0.2">
      <c r="A10" s="25" t="s">
        <v>23</v>
      </c>
      <c r="B10" s="26"/>
      <c r="C10" s="26"/>
      <c r="E10" s="5" t="str">
        <f>"Отрицательное Биномиальное распределение nb(r="&amp;B8&amp;"; p="&amp;B7&amp;")"</f>
        <v>Отрицательное Биномиальное распределение nb(r=5; p=0,4)</v>
      </c>
    </row>
    <row r="12" spans="1:10" ht="25.5" x14ac:dyDescent="0.2">
      <c r="B12" s="15" t="s">
        <v>12</v>
      </c>
      <c r="C12" s="15" t="s">
        <v>13</v>
      </c>
    </row>
    <row r="13" spans="1:10" x14ac:dyDescent="0.2">
      <c r="A13" s="11" t="s">
        <v>6</v>
      </c>
      <c r="B13" s="11" t="s">
        <v>7</v>
      </c>
      <c r="C13" s="11" t="s">
        <v>11</v>
      </c>
    </row>
    <row r="14" spans="1:10" x14ac:dyDescent="0.2">
      <c r="A14" s="10">
        <v>0</v>
      </c>
      <c r="B14" s="10">
        <f>_xlfn.NEGBINOM.DIST($A14,$B$8,$B$7,TRUE)</f>
        <v>1.0240000000000008E-2</v>
      </c>
      <c r="C14" s="10">
        <f>_xlfn.NEGBINOM.DIST($A14,$B$8,$B$7,FALSE)</f>
        <v>1.0240000000000008E-2</v>
      </c>
    </row>
    <row r="15" spans="1:10" x14ac:dyDescent="0.2">
      <c r="A15" s="10">
        <f t="shared" ref="A15:A24" si="0">A14+1</f>
        <v>1</v>
      </c>
      <c r="B15" s="10">
        <f t="shared" ref="B15:B34" si="1">_xlfn.NEGBINOM.DIST($A15,$B$8,$B$7,TRUE)</f>
        <v>4.0960000000000017E-2</v>
      </c>
      <c r="C15" s="10">
        <f>_xlfn.NEGBINOM.DIST($A15,$B$8,$B$7,FALSE)</f>
        <v>3.0719999999999997E-2</v>
      </c>
    </row>
    <row r="16" spans="1:10" x14ac:dyDescent="0.2">
      <c r="A16" s="10">
        <f t="shared" si="0"/>
        <v>2</v>
      </c>
      <c r="B16" s="10">
        <f t="shared" si="1"/>
        <v>9.6256000000000036E-2</v>
      </c>
      <c r="C16" s="10">
        <f t="shared" ref="C16:C34" si="2">_xlfn.NEGBINOM.DIST($A16,$B$8,$B$7,FALSE)</f>
        <v>5.5296000000000012E-2</v>
      </c>
    </row>
    <row r="17" spans="1:3" x14ac:dyDescent="0.2">
      <c r="A17" s="10">
        <f t="shared" si="0"/>
        <v>3</v>
      </c>
      <c r="B17" s="10">
        <f t="shared" si="1"/>
        <v>0.17367040000000006</v>
      </c>
      <c r="C17" s="10">
        <f t="shared" si="2"/>
        <v>7.7414399999999994E-2</v>
      </c>
    </row>
    <row r="18" spans="1:3" x14ac:dyDescent="0.2">
      <c r="A18" s="10">
        <f t="shared" si="0"/>
        <v>4</v>
      </c>
      <c r="B18" s="10">
        <f t="shared" si="1"/>
        <v>0.26656768000000008</v>
      </c>
      <c r="C18" s="10">
        <f t="shared" si="2"/>
        <v>9.2897280000000027E-2</v>
      </c>
    </row>
    <row r="19" spans="1:3" x14ac:dyDescent="0.2">
      <c r="A19" s="10">
        <f t="shared" si="0"/>
        <v>5</v>
      </c>
      <c r="B19" s="10">
        <f t="shared" si="1"/>
        <v>0.36689674240000009</v>
      </c>
      <c r="C19" s="10">
        <f t="shared" si="2"/>
        <v>0.10032906240000004</v>
      </c>
    </row>
    <row r="20" spans="1:3" x14ac:dyDescent="0.2">
      <c r="A20" s="10">
        <f t="shared" si="0"/>
        <v>6</v>
      </c>
      <c r="B20" s="10">
        <f t="shared" si="1"/>
        <v>0.46722580480000009</v>
      </c>
      <c r="C20" s="10">
        <f t="shared" si="2"/>
        <v>0.10032906240000006</v>
      </c>
    </row>
    <row r="21" spans="1:3" x14ac:dyDescent="0.2">
      <c r="A21" s="10">
        <f t="shared" si="0"/>
        <v>7</v>
      </c>
      <c r="B21" s="10">
        <f t="shared" si="1"/>
        <v>0.56182177792000032</v>
      </c>
      <c r="C21" s="10">
        <f t="shared" si="2"/>
        <v>9.459597312000001E-2</v>
      </c>
    </row>
    <row r="22" spans="1:3" x14ac:dyDescent="0.2">
      <c r="A22" s="10">
        <f t="shared" si="0"/>
        <v>8</v>
      </c>
      <c r="B22" s="10">
        <f t="shared" si="1"/>
        <v>0.64695815372800003</v>
      </c>
      <c r="C22" s="10">
        <f t="shared" si="2"/>
        <v>8.5136375808000014E-2</v>
      </c>
    </row>
    <row r="23" spans="1:3" x14ac:dyDescent="0.2">
      <c r="A23" s="10">
        <f t="shared" si="0"/>
        <v>9</v>
      </c>
      <c r="B23" s="10">
        <f t="shared" si="1"/>
        <v>0.72074301276159991</v>
      </c>
      <c r="C23" s="10">
        <f t="shared" si="2"/>
        <v>7.3784859033599978E-2</v>
      </c>
    </row>
    <row r="24" spans="1:3" x14ac:dyDescent="0.2">
      <c r="A24" s="10">
        <f t="shared" si="0"/>
        <v>10</v>
      </c>
      <c r="B24" s="10">
        <f t="shared" si="1"/>
        <v>0.78272229434982399</v>
      </c>
      <c r="C24" s="10">
        <f t="shared" si="2"/>
        <v>6.1979281588223988E-2</v>
      </c>
    </row>
    <row r="25" spans="1:3" x14ac:dyDescent="0.2">
      <c r="A25" s="10">
        <f t="shared" ref="A25:A34" si="3">A24+1</f>
        <v>11</v>
      </c>
      <c r="B25" s="10">
        <f t="shared" si="1"/>
        <v>0.83343261564928006</v>
      </c>
      <c r="C25" s="10">
        <f t="shared" si="2"/>
        <v>5.0710321299456011E-2</v>
      </c>
    </row>
    <row r="26" spans="1:3" x14ac:dyDescent="0.2">
      <c r="A26" s="10">
        <f t="shared" si="3"/>
        <v>12</v>
      </c>
      <c r="B26" s="10">
        <f t="shared" si="1"/>
        <v>0.87400087268884485</v>
      </c>
      <c r="C26" s="10">
        <f t="shared" si="2"/>
        <v>4.0568257039564785E-2</v>
      </c>
    </row>
    <row r="27" spans="1:3" x14ac:dyDescent="0.2">
      <c r="A27" s="10">
        <f t="shared" si="3"/>
        <v>13</v>
      </c>
      <c r="B27" s="10">
        <f t="shared" si="1"/>
        <v>0.90583135128911874</v>
      </c>
      <c r="C27" s="10">
        <f t="shared" si="2"/>
        <v>3.1830478600273902E-2</v>
      </c>
    </row>
    <row r="28" spans="1:3" x14ac:dyDescent="0.2">
      <c r="A28" s="10">
        <f t="shared" si="3"/>
        <v>14</v>
      </c>
      <c r="B28" s="10">
        <f t="shared" si="1"/>
        <v>0.93038629192361577</v>
      </c>
      <c r="C28" s="10">
        <f t="shared" si="2"/>
        <v>2.4554940634497001E-2</v>
      </c>
    </row>
    <row r="29" spans="1:3" x14ac:dyDescent="0.2">
      <c r="A29" s="10">
        <f t="shared" si="3"/>
        <v>15</v>
      </c>
      <c r="B29" s="10">
        <f t="shared" si="1"/>
        <v>0.94904804680583355</v>
      </c>
      <c r="C29" s="10">
        <f t="shared" si="2"/>
        <v>1.8661754882217729E-2</v>
      </c>
    </row>
    <row r="30" spans="1:3" x14ac:dyDescent="0.2">
      <c r="A30" s="10">
        <f t="shared" si="3"/>
        <v>16</v>
      </c>
      <c r="B30" s="10">
        <f t="shared" si="1"/>
        <v>0.96304436296749674</v>
      </c>
      <c r="C30" s="10">
        <f t="shared" si="2"/>
        <v>1.3996316161663304E-2</v>
      </c>
    </row>
    <row r="31" spans="1:3" x14ac:dyDescent="0.2">
      <c r="A31" s="10">
        <f t="shared" si="3"/>
        <v>17</v>
      </c>
      <c r="B31" s="10">
        <f t="shared" si="1"/>
        <v>0.97341810318143551</v>
      </c>
      <c r="C31" s="10">
        <f t="shared" si="2"/>
        <v>1.0373740213938686E-2</v>
      </c>
    </row>
    <row r="32" spans="1:3" x14ac:dyDescent="0.2">
      <c r="A32" s="10">
        <f t="shared" si="3"/>
        <v>18</v>
      </c>
      <c r="B32" s="10">
        <f t="shared" si="1"/>
        <v>0.98102551267165716</v>
      </c>
      <c r="C32" s="10">
        <f t="shared" si="2"/>
        <v>7.607409490221693E-3</v>
      </c>
    </row>
    <row r="33" spans="1:3" x14ac:dyDescent="0.2">
      <c r="A33" s="10">
        <f t="shared" si="3"/>
        <v>19</v>
      </c>
      <c r="B33" s="10">
        <f t="shared" si="1"/>
        <v>0.9865508943013972</v>
      </c>
      <c r="C33" s="10">
        <f t="shared" si="2"/>
        <v>5.5253816297399626E-3</v>
      </c>
    </row>
    <row r="34" spans="1:3" x14ac:dyDescent="0.2">
      <c r="A34" s="10">
        <f t="shared" si="3"/>
        <v>20</v>
      </c>
      <c r="B34" s="10">
        <f t="shared" si="1"/>
        <v>0.99052916907480992</v>
      </c>
      <c r="C34" s="10">
        <f t="shared" si="2"/>
        <v>3.9782747734127769E-3</v>
      </c>
    </row>
  </sheetData>
  <hyperlinks>
    <hyperlink ref="A1:D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7" customWidth="1"/>
    <col min="2" max="16384" width="9.140625" style="7" hidden="1"/>
  </cols>
  <sheetData>
    <row r="1" spans="1:7" ht="36.75" customHeight="1" x14ac:dyDescent="0.25">
      <c r="A1" s="29" t="s">
        <v>2</v>
      </c>
      <c r="B1" s="29"/>
      <c r="C1" s="29"/>
      <c r="D1" s="29"/>
      <c r="E1" s="29"/>
      <c r="F1" s="29"/>
      <c r="G1" s="29"/>
    </row>
    <row r="2" spans="1:7" ht="107.25" customHeight="1" x14ac:dyDescent="0.25">
      <c r="A2" s="8" t="s">
        <v>3</v>
      </c>
    </row>
    <row r="3" spans="1:7" ht="105" customHeight="1" x14ac:dyDescent="0.25">
      <c r="A3" s="8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Пример</vt:lpstr>
      <vt:lpstr>График</vt:lpstr>
      <vt:lpstr>EXCEL2.RU</vt:lpstr>
      <vt:lpstr>p</vt:lpstr>
      <vt:lpstr>r_</vt:lpstr>
    </vt:vector>
  </TitlesOfParts>
  <Company>ОАО "ТВЭЛ"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Michael</cp:lastModifiedBy>
  <dcterms:created xsi:type="dcterms:W3CDTF">2015-12-29T05:54:24Z</dcterms:created>
  <dcterms:modified xsi:type="dcterms:W3CDTF">2016-11-07T17:24:38Z</dcterms:modified>
</cp:coreProperties>
</file>