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180" windowWidth="25440" windowHeight="12525" tabRatio="780"/>
  </bookViews>
  <sheets>
    <sheet name="Формулы и Надстройка" sheetId="5" r:id="rId1"/>
    <sheet name="EXCEL2.RU" sheetId="4" r:id="rId2"/>
  </sheets>
  <definedNames>
    <definedName name="anscount" hidden="1">2</definedName>
    <definedName name="limcount" hidden="1">2</definedName>
    <definedName name="sencount" hidden="1">4</definedName>
    <definedName name="solver_eng" localSheetId="0" hidden="1">1</definedName>
    <definedName name="solver_neg" localSheetId="0" hidden="1">1</definedName>
    <definedName name="solver_num" localSheetId="0" hidden="1">0</definedName>
    <definedName name="solver_opt" localSheetId="0" hidden="1">'Формулы и Надстройка'!#REF!</definedName>
    <definedName name="solver_typ" localSheetId="0" hidden="1">1</definedName>
    <definedName name="solver_val" localSheetId="0" hidden="1">0</definedName>
    <definedName name="solver_ver" localSheetId="0" hidden="1">3</definedName>
  </definedNames>
  <calcPr calcId="145621"/>
</workbook>
</file>

<file path=xl/calcChain.xml><?xml version="1.0" encoding="utf-8"?>
<calcChain xmlns="http://schemas.openxmlformats.org/spreadsheetml/2006/main">
  <c r="G16" i="5" l="1"/>
  <c r="F17" i="5"/>
  <c r="G12" i="5"/>
  <c r="H11" i="5"/>
  <c r="G11" i="5"/>
  <c r="B21" i="5"/>
  <c r="D14" i="5" l="1"/>
  <c r="D11" i="5"/>
  <c r="D8" i="5"/>
  <c r="E37" i="5" l="1"/>
  <c r="E36" i="5"/>
  <c r="D37" i="5"/>
  <c r="H17" i="5" s="1"/>
  <c r="D36" i="5"/>
  <c r="G17" i="5" s="1"/>
  <c r="C37" i="5"/>
  <c r="C36" i="5"/>
  <c r="B37" i="5"/>
  <c r="B36" i="5"/>
  <c r="B33" i="5"/>
  <c r="B32" i="5"/>
  <c r="B31" i="5"/>
  <c r="E33" i="5"/>
  <c r="E32" i="5"/>
  <c r="E31" i="5"/>
  <c r="C33" i="5"/>
  <c r="C32" i="5"/>
  <c r="C31" i="5"/>
  <c r="D33" i="5"/>
  <c r="F20" i="5" s="1"/>
  <c r="D32" i="5"/>
  <c r="F19" i="5" s="1"/>
  <c r="D31" i="5"/>
  <c r="F18" i="5" s="1"/>
  <c r="B23" i="5"/>
  <c r="H12" i="5"/>
  <c r="H13" i="5"/>
  <c r="G13" i="5"/>
  <c r="H10" i="5"/>
  <c r="G10" i="5"/>
  <c r="F13" i="5"/>
  <c r="F12" i="5"/>
  <c r="F11" i="5"/>
  <c r="B22" i="5"/>
  <c r="C17" i="5"/>
  <c r="B17" i="5"/>
  <c r="C46" i="5" l="1"/>
  <c r="B46" i="5" s="1"/>
  <c r="C45" i="5"/>
  <c r="A43" i="5" l="1"/>
  <c r="A42" i="5"/>
  <c r="A37" i="5"/>
  <c r="A36" i="5"/>
  <c r="A32" i="5"/>
  <c r="A33" i="5"/>
  <c r="A31" i="5"/>
  <c r="C43" i="5"/>
  <c r="G43" i="5" s="1"/>
  <c r="B19" i="5" l="1"/>
  <c r="C42" i="5"/>
  <c r="G42" i="5" l="1"/>
  <c r="C44" i="5"/>
  <c r="G44" i="5" s="1"/>
  <c r="G23" i="5"/>
  <c r="G25" i="5"/>
  <c r="F25" i="5"/>
  <c r="F23" i="5"/>
  <c r="F24" i="5"/>
  <c r="G24" i="5"/>
  <c r="F32" i="5"/>
  <c r="F31" i="5"/>
  <c r="F37" i="5"/>
  <c r="F36" i="5"/>
  <c r="F33" i="5"/>
  <c r="B42" i="5" l="1"/>
  <c r="G27" i="5"/>
  <c r="B44" i="5" s="1"/>
  <c r="D44" i="5" s="1"/>
  <c r="B43" i="5"/>
  <c r="D43" i="5" s="1"/>
  <c r="C47" i="5"/>
  <c r="D42" i="5"/>
  <c r="B45" i="5" l="1"/>
  <c r="D45" i="5" s="1"/>
  <c r="E42" i="5" s="1"/>
  <c r="F42" i="5" s="1"/>
  <c r="E44" i="5" l="1"/>
  <c r="F44" i="5" s="1"/>
  <c r="E43" i="5"/>
  <c r="F43" i="5" s="1"/>
</calcChain>
</file>

<file path=xl/sharedStrings.xml><?xml version="1.0" encoding="utf-8"?>
<sst xmlns="http://schemas.openxmlformats.org/spreadsheetml/2006/main" count="94" uniqueCount="63">
  <si>
    <t>Перейти к статье &gt;&gt;&gt;</t>
  </si>
  <si>
    <t>Файл скачан с сайта excel2.ru &gt;&gt;&gt;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</si>
  <si>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</si>
  <si>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</si>
  <si>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</si>
  <si>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Альфа</t>
  </si>
  <si>
    <t>Уровень значимости</t>
  </si>
  <si>
    <t>Общее среднее</t>
  </si>
  <si>
    <t>Пример</t>
  </si>
  <si>
    <t>Кол-во уровней Фактора А</t>
  </si>
  <si>
    <t>№1</t>
  </si>
  <si>
    <t>№2</t>
  </si>
  <si>
    <t>Кол-во</t>
  </si>
  <si>
    <t>Сумма</t>
  </si>
  <si>
    <t>Среднее</t>
  </si>
  <si>
    <t>Фактор А</t>
  </si>
  <si>
    <t>Дисперсия</t>
  </si>
  <si>
    <t>Фактор В</t>
  </si>
  <si>
    <t>Дисперсионный анализ</t>
  </si>
  <si>
    <t>Итоговая таблица (вспомогательные вычисления)</t>
  </si>
  <si>
    <t>Источник разброса</t>
  </si>
  <si>
    <t>SS</t>
  </si>
  <si>
    <t>df</t>
  </si>
  <si>
    <t>MS</t>
  </si>
  <si>
    <t>F</t>
  </si>
  <si>
    <t>p-value</t>
  </si>
  <si>
    <t>F критич</t>
  </si>
  <si>
    <t>Ошибка модели</t>
  </si>
  <si>
    <t>Степени свободы</t>
  </si>
  <si>
    <t>Всего</t>
  </si>
  <si>
    <t>Метод №1</t>
  </si>
  <si>
    <t>Метод №2</t>
  </si>
  <si>
    <t>Метод №3</t>
  </si>
  <si>
    <t>b</t>
  </si>
  <si>
    <t>Фактор А: Метод обработки</t>
  </si>
  <si>
    <t>Фактор В: Материал</t>
  </si>
  <si>
    <t>Уровни Фактора А</t>
  </si>
  <si>
    <t>Уровни Фактора В</t>
  </si>
  <si>
    <t>Кол-во уровней Фактора В</t>
  </si>
  <si>
    <t>Среднее по всем уровням Фактора В</t>
  </si>
  <si>
    <t>Среднее по всем уровням Фактора А</t>
  </si>
  <si>
    <t>Кол-во повторений</t>
  </si>
  <si>
    <t>m</t>
  </si>
  <si>
    <t>Кв. отклон Среднего от общ.ср.</t>
  </si>
  <si>
    <t>Для вычисления SSвзаим</t>
  </si>
  <si>
    <t>Среднее значение повторений</t>
  </si>
  <si>
    <t>SSsвзаим</t>
  </si>
  <si>
    <t>Взаимодействие Факторов</t>
  </si>
  <si>
    <t>a</t>
  </si>
  <si>
    <t>Квадрат отклонений Среднего от общ.ср.</t>
  </si>
  <si>
    <t xml:space="preserve">Использование надстройки Пакет анализа в случае Двухфакторного дисперсионного анализа в MS EXCEL </t>
  </si>
  <si>
    <t>Двухфакторный дисперсионный анализ с повторениями</t>
  </si>
  <si>
    <t>ИТОГИ</t>
  </si>
  <si>
    <t>Итого</t>
  </si>
  <si>
    <t>Счет</t>
  </si>
  <si>
    <t>Источник вариации</t>
  </si>
  <si>
    <t>P-Значение</t>
  </si>
  <si>
    <t>F критическое</t>
  </si>
  <si>
    <t>Выборка</t>
  </si>
  <si>
    <t>Столбцы</t>
  </si>
  <si>
    <t>Взаимодействие</t>
  </si>
  <si>
    <t>Внутри</t>
  </si>
  <si>
    <t>Результат работы Надстройки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</si>
</sst>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0.000000"/>
    <numFmt numFmtId="166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12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  <font>
      <b/>
      <sz val="12"/>
      <color theme="1" tint="0.14999847407452621"/>
      <name val="Calibri"/>
      <family val="2"/>
      <charset val="204"/>
      <scheme val="minor"/>
    </font>
    <font>
      <sz val="20"/>
      <color theme="0"/>
      <name val="Calibri"/>
      <family val="2"/>
      <charset val="204"/>
      <scheme val="minor"/>
    </font>
    <font>
      <sz val="10"/>
      <name val="MS Sans Serif"/>
      <family val="2"/>
    </font>
    <font>
      <u/>
      <sz val="12"/>
      <color theme="10"/>
      <name val="Arial Narrow"/>
      <family val="2"/>
      <charset val="204"/>
    </font>
    <font>
      <sz val="12"/>
      <name val="Arial Narrow"/>
      <family val="2"/>
      <charset val="204"/>
    </font>
    <font>
      <sz val="8"/>
      <name val="Helv"/>
    </font>
    <font>
      <b/>
      <sz val="10"/>
      <name val="Arial"/>
      <family val="2"/>
      <charset val="204"/>
    </font>
    <font>
      <i/>
      <sz val="8"/>
      <name val="Arial"/>
      <family val="2"/>
      <charset val="204"/>
    </font>
    <font>
      <sz val="14"/>
      <color theme="2" tint="-0.749992370372631"/>
      <name val="Calibri"/>
      <family val="2"/>
      <charset val="204"/>
      <scheme val="minor"/>
    </font>
    <font>
      <sz val="8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10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>
      <alignment horizontal="left"/>
    </xf>
  </cellStyleXfs>
  <cellXfs count="50">
    <xf numFmtId="0" fontId="0" fillId="0" borderId="0" xfId="0"/>
    <xf numFmtId="0" fontId="3" fillId="4" borderId="0" xfId="1" applyFont="1" applyFill="1"/>
    <xf numFmtId="0" fontId="4" fillId="2" borderId="0" xfId="0" applyFont="1" applyFill="1" applyAlignment="1">
      <alignment vertical="center"/>
    </xf>
    <xf numFmtId="0" fontId="5" fillId="2" borderId="0" xfId="0" applyFont="1" applyFill="1" applyAlignment="1"/>
    <xf numFmtId="0" fontId="2" fillId="2" borderId="0" xfId="2" applyFill="1" applyAlignment="1" applyProtection="1"/>
    <xf numFmtId="0" fontId="6" fillId="5" borderId="0" xfId="3" applyFont="1" applyFill="1" applyAlignment="1" applyProtection="1">
      <alignment vertical="center"/>
    </xf>
    <xf numFmtId="0" fontId="1" fillId="0" borderId="0" xfId="1"/>
    <xf numFmtId="0" fontId="9" fillId="0" borderId="0" xfId="7"/>
    <xf numFmtId="0" fontId="13" fillId="6" borderId="0" xfId="7" applyFont="1" applyFill="1" applyAlignment="1">
      <alignment vertical="center" wrapText="1"/>
    </xf>
    <xf numFmtId="0" fontId="16" fillId="0" borderId="0" xfId="1" applyFont="1"/>
    <xf numFmtId="0" fontId="1" fillId="0" borderId="1" xfId="1" applyBorder="1"/>
    <xf numFmtId="0" fontId="1" fillId="0" borderId="0" xfId="1" applyBorder="1"/>
    <xf numFmtId="0" fontId="1" fillId="3" borderId="1" xfId="1" applyFill="1" applyBorder="1"/>
    <xf numFmtId="0" fontId="11" fillId="7" borderId="1" xfId="1" applyFont="1" applyFill="1" applyBorder="1" applyAlignment="1">
      <alignment horizontal="centerContinuous"/>
    </xf>
    <xf numFmtId="0" fontId="15" fillId="7" borderId="0" xfId="1" applyFont="1" applyFill="1" applyAlignment="1">
      <alignment horizontal="center"/>
    </xf>
    <xf numFmtId="2" fontId="16" fillId="0" borderId="0" xfId="1" applyNumberFormat="1" applyFont="1"/>
    <xf numFmtId="0" fontId="1" fillId="4" borderId="0" xfId="1" applyFill="1" applyBorder="1" applyAlignment="1">
      <alignment wrapText="1"/>
    </xf>
    <xf numFmtId="0" fontId="1" fillId="0" borderId="1" xfId="1" applyBorder="1" applyAlignment="1">
      <alignment wrapText="1"/>
    </xf>
    <xf numFmtId="0" fontId="1" fillId="4" borderId="0" xfId="1" applyFill="1"/>
    <xf numFmtId="0" fontId="1" fillId="4" borderId="0" xfId="1" applyFill="1" applyBorder="1"/>
    <xf numFmtId="0" fontId="11" fillId="0" borderId="1" xfId="1" applyFont="1" applyBorder="1"/>
    <xf numFmtId="0" fontId="11" fillId="0" borderId="1" xfId="1" applyFont="1" applyBorder="1" applyAlignment="1">
      <alignment wrapText="1"/>
    </xf>
    <xf numFmtId="165" fontId="1" fillId="0" borderId="1" xfId="1" applyNumberFormat="1" applyBorder="1"/>
    <xf numFmtId="0" fontId="14" fillId="4" borderId="3" xfId="1" applyFont="1" applyFill="1" applyBorder="1" applyAlignment="1">
      <alignment wrapText="1"/>
    </xf>
    <xf numFmtId="0" fontId="11" fillId="0" borderId="0" xfId="1" applyFont="1"/>
    <xf numFmtId="0" fontId="16" fillId="0" borderId="0" xfId="1" applyFont="1" applyBorder="1"/>
    <xf numFmtId="0" fontId="12" fillId="4" borderId="2" xfId="1" applyFont="1" applyFill="1" applyBorder="1" applyAlignment="1">
      <alignment horizontal="center"/>
    </xf>
    <xf numFmtId="0" fontId="1" fillId="0" borderId="3" xfId="1" applyBorder="1"/>
    <xf numFmtId="166" fontId="1" fillId="3" borderId="2" xfId="1" applyNumberFormat="1" applyFill="1" applyBorder="1" applyAlignment="1">
      <alignment horizontal="center"/>
    </xf>
    <xf numFmtId="166" fontId="1" fillId="3" borderId="0" xfId="1" applyNumberFormat="1" applyFill="1" applyBorder="1" applyAlignment="1">
      <alignment horizontal="center"/>
    </xf>
    <xf numFmtId="166" fontId="1" fillId="3" borderId="3" xfId="1" applyNumberFormat="1" applyFill="1" applyBorder="1" applyAlignment="1">
      <alignment horizontal="center"/>
    </xf>
    <xf numFmtId="166" fontId="1" fillId="0" borderId="1" xfId="1" applyNumberFormat="1" applyBorder="1"/>
    <xf numFmtId="0" fontId="1" fillId="4" borderId="1" xfId="1" applyFill="1" applyBorder="1"/>
    <xf numFmtId="0" fontId="11" fillId="7" borderId="1" xfId="1" applyFont="1" applyFill="1" applyBorder="1"/>
    <xf numFmtId="0" fontId="17" fillId="4" borderId="0" xfId="1" applyFont="1" applyFill="1" applyBorder="1" applyAlignment="1">
      <alignment wrapText="1"/>
    </xf>
    <xf numFmtId="2" fontId="1" fillId="0" borderId="1" xfId="1" applyNumberFormat="1" applyBorder="1"/>
    <xf numFmtId="2" fontId="1" fillId="0" borderId="0" xfId="1" applyNumberFormat="1"/>
    <xf numFmtId="0" fontId="1" fillId="0" borderId="0" xfId="1" applyFont="1"/>
    <xf numFmtId="2" fontId="16" fillId="0" borderId="3" xfId="1" applyNumberFormat="1" applyFont="1" applyBorder="1"/>
    <xf numFmtId="2" fontId="11" fillId="0" borderId="1" xfId="1" applyNumberFormat="1" applyFont="1" applyBorder="1"/>
    <xf numFmtId="0" fontId="1" fillId="7" borderId="1" xfId="1" applyFill="1" applyBorder="1"/>
    <xf numFmtId="166" fontId="1" fillId="7" borderId="1" xfId="1" applyNumberFormat="1" applyFill="1" applyBorder="1"/>
    <xf numFmtId="0" fontId="14" fillId="4" borderId="4" xfId="1" applyFont="1" applyFill="1" applyBorder="1" applyAlignment="1">
      <alignment horizontal="right" wrapText="1"/>
    </xf>
    <xf numFmtId="166" fontId="1" fillId="4" borderId="1" xfId="1" applyNumberFormat="1" applyFill="1" applyBorder="1"/>
    <xf numFmtId="0" fontId="0" fillId="0" borderId="0" xfId="0" applyFill="1" applyBorder="1" applyAlignment="1"/>
    <xf numFmtId="0" fontId="18" fillId="0" borderId="5" xfId="0" applyFont="1" applyFill="1" applyBorder="1" applyAlignment="1">
      <alignment horizontal="right"/>
    </xf>
    <xf numFmtId="0" fontId="0" fillId="0" borderId="6" xfId="0" applyFill="1" applyBorder="1" applyAlignment="1"/>
    <xf numFmtId="0" fontId="19" fillId="0" borderId="7" xfId="0" applyFont="1" applyFill="1" applyBorder="1" applyAlignment="1">
      <alignment horizontal="center"/>
    </xf>
    <xf numFmtId="0" fontId="20" fillId="0" borderId="0" xfId="1" applyFont="1"/>
    <xf numFmtId="0" fontId="6" fillId="5" borderId="0" xfId="2" applyFont="1" applyFill="1" applyAlignment="1" applyProtection="1">
      <alignment horizontal="center" vertical="center"/>
    </xf>
  </cellXfs>
  <cellStyles count="9">
    <cellStyle name="Currency_TapePivot" xfId="4"/>
    <cellStyle name="Normal_ALLOC1" xfId="5"/>
    <cellStyle name="Гиперссылка" xfId="2" builtinId="8"/>
    <cellStyle name="Гиперссылка 2" xfId="6"/>
    <cellStyle name="Гиперссылка 3" xfId="3"/>
    <cellStyle name="Обычный" xfId="0" builtinId="0"/>
    <cellStyle name="Обычный 2" xfId="1"/>
    <cellStyle name="Обычный 2 2" xfId="7"/>
    <cellStyle name="Обычн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excel2.ru/articles/ispolzovanie-paketa-analiza-ms-excel-dlya-vypolneniya-dvuhfaktornogo-dispersionnogo-analiza-s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>
      <selection activeCell="A2" sqref="A2"/>
    </sheetView>
  </sheetViews>
  <sheetFormatPr defaultRowHeight="12.75" x14ac:dyDescent="0.2"/>
  <cols>
    <col min="1" max="1" width="17.140625" style="6" customWidth="1"/>
    <col min="2" max="2" width="11.5703125" style="6" customWidth="1"/>
    <col min="3" max="3" width="9.28515625" style="6" bestFit="1" customWidth="1"/>
    <col min="4" max="4" width="14.85546875" style="6" customWidth="1"/>
    <col min="5" max="5" width="7.140625" style="6" customWidth="1"/>
    <col min="6" max="6" width="18.7109375" style="6" customWidth="1"/>
    <col min="7" max="7" width="9.140625" style="6"/>
    <col min="8" max="8" width="12.5703125" style="6" customWidth="1"/>
    <col min="9" max="9" width="11.28515625" style="6" customWidth="1"/>
    <col min="10" max="10" width="22.42578125" style="6" customWidth="1"/>
    <col min="11" max="14" width="9.140625" style="6"/>
    <col min="15" max="15" width="11.28515625" style="6" customWidth="1"/>
    <col min="16" max="16" width="15.28515625" style="6" bestFit="1" customWidth="1"/>
    <col min="17" max="16384" width="9.140625" style="6"/>
  </cols>
  <sheetData>
    <row r="1" spans="1:16" ht="26.25" x14ac:dyDescent="0.2">
      <c r="A1" s="5" t="s">
        <v>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5.75" x14ac:dyDescent="0.25">
      <c r="A2" s="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8.75" x14ac:dyDescent="0.2">
      <c r="A3" s="2" t="s">
        <v>50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5.75" x14ac:dyDescent="0.25">
      <c r="A4" s="1" t="s">
        <v>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6" spans="1:16" x14ac:dyDescent="0.2">
      <c r="B6" s="13" t="s">
        <v>35</v>
      </c>
      <c r="C6" s="13"/>
    </row>
    <row r="7" spans="1:16" ht="36" x14ac:dyDescent="0.2">
      <c r="A7" s="23" t="s">
        <v>34</v>
      </c>
      <c r="B7" s="14" t="s">
        <v>10</v>
      </c>
      <c r="C7" s="14" t="s">
        <v>11</v>
      </c>
      <c r="D7" s="34" t="s">
        <v>40</v>
      </c>
      <c r="F7" s="37"/>
    </row>
    <row r="8" spans="1:16" x14ac:dyDescent="0.2">
      <c r="A8" s="26" t="s">
        <v>30</v>
      </c>
      <c r="B8" s="28">
        <v>58.2</v>
      </c>
      <c r="C8" s="28">
        <v>55.7</v>
      </c>
      <c r="D8" s="15">
        <f>AVERAGE($B$8:$C$10)</f>
        <v>55.800000000000004</v>
      </c>
      <c r="F8" s="24" t="s">
        <v>45</v>
      </c>
    </row>
    <row r="9" spans="1:16" x14ac:dyDescent="0.2">
      <c r="A9" s="11"/>
      <c r="B9" s="29">
        <v>53.7</v>
      </c>
      <c r="C9" s="29">
        <v>52.5</v>
      </c>
      <c r="D9" s="15"/>
      <c r="G9" s="20" t="s">
        <v>37</v>
      </c>
      <c r="H9" s="10"/>
    </row>
    <row r="10" spans="1:16" x14ac:dyDescent="0.2">
      <c r="A10" s="27"/>
      <c r="B10" s="30">
        <v>55.8</v>
      </c>
      <c r="C10" s="30">
        <v>58.9</v>
      </c>
      <c r="D10" s="38"/>
      <c r="F10" s="20" t="s">
        <v>36</v>
      </c>
      <c r="G10" s="33" t="str">
        <f>B7</f>
        <v>№1</v>
      </c>
      <c r="H10" s="33" t="str">
        <f>C7</f>
        <v>№2</v>
      </c>
    </row>
    <row r="11" spans="1:16" x14ac:dyDescent="0.2">
      <c r="A11" s="26" t="s">
        <v>31</v>
      </c>
      <c r="B11" s="28">
        <v>73</v>
      </c>
      <c r="C11" s="28">
        <v>76.2</v>
      </c>
      <c r="D11" s="15">
        <f>AVERAGE($B$11:$C$13)</f>
        <v>77.2</v>
      </c>
      <c r="F11" s="32" t="str">
        <f>A8</f>
        <v>Метод №1</v>
      </c>
      <c r="G11" s="31">
        <f>AVERAGE(B8:B10)</f>
        <v>55.9</v>
      </c>
      <c r="H11" s="31">
        <f>AVERAGE(C8:C10)</f>
        <v>55.699999999999996</v>
      </c>
    </row>
    <row r="12" spans="1:16" x14ac:dyDescent="0.2">
      <c r="A12" s="11"/>
      <c r="B12" s="29">
        <v>78.099999999999994</v>
      </c>
      <c r="C12" s="29">
        <v>78.400000000000006</v>
      </c>
      <c r="D12" s="15"/>
      <c r="F12" s="32" t="str">
        <f>A11</f>
        <v>Метод №2</v>
      </c>
      <c r="G12" s="31">
        <f>AVERAGE(B11:B13)</f>
        <v>75.5</v>
      </c>
      <c r="H12" s="31">
        <f>AVERAGE(C11:C13)</f>
        <v>78.900000000000006</v>
      </c>
    </row>
    <row r="13" spans="1:16" x14ac:dyDescent="0.2">
      <c r="A13" s="27"/>
      <c r="B13" s="30">
        <v>75.400000000000006</v>
      </c>
      <c r="C13" s="30">
        <v>82.1</v>
      </c>
      <c r="D13" s="38"/>
      <c r="F13" s="32" t="str">
        <f>A14</f>
        <v>Метод №3</v>
      </c>
      <c r="G13" s="31">
        <f>AVERAGE(B14:B16)</f>
        <v>51</v>
      </c>
      <c r="H13" s="31">
        <f>AVERAGE(C14:C16)</f>
        <v>52</v>
      </c>
    </row>
    <row r="14" spans="1:16" x14ac:dyDescent="0.2">
      <c r="A14" s="26" t="s">
        <v>32</v>
      </c>
      <c r="B14" s="28">
        <v>52.4</v>
      </c>
      <c r="C14" s="28">
        <v>54</v>
      </c>
      <c r="D14" s="15">
        <f>AVERAGE($B$14:$C$16)</f>
        <v>51.5</v>
      </c>
    </row>
    <row r="15" spans="1:16" x14ac:dyDescent="0.2">
      <c r="A15" s="11"/>
      <c r="B15" s="29">
        <v>49.7</v>
      </c>
      <c r="C15" s="29">
        <v>52.1</v>
      </c>
      <c r="D15" s="15"/>
      <c r="F15" s="15"/>
    </row>
    <row r="16" spans="1:16" x14ac:dyDescent="0.2">
      <c r="A16" s="27"/>
      <c r="B16" s="30">
        <v>50.9</v>
      </c>
      <c r="C16" s="30">
        <v>49.9</v>
      </c>
      <c r="D16" s="38"/>
      <c r="G16" s="40" t="str">
        <f>A17</f>
        <v>Среднее по всем уровням Фактора В</v>
      </c>
      <c r="H16" s="40"/>
    </row>
    <row r="17" spans="1:16" ht="24" x14ac:dyDescent="0.2">
      <c r="A17" s="34" t="s">
        <v>39</v>
      </c>
      <c r="B17" s="15">
        <f>AVERAGE(B8:B16)</f>
        <v>60.79999999999999</v>
      </c>
      <c r="C17" s="15">
        <f>AVERAGE(C8:C16)</f>
        <v>62.20000000000001</v>
      </c>
      <c r="F17" s="42" t="str">
        <f>D7</f>
        <v>Среднее по всем уровням Фактора А</v>
      </c>
      <c r="G17" s="41">
        <f>D36</f>
        <v>60.79999999999999</v>
      </c>
      <c r="H17" s="41">
        <f>D37</f>
        <v>62.20000000000001</v>
      </c>
    </row>
    <row r="18" spans="1:16" x14ac:dyDescent="0.2">
      <c r="A18" s="15"/>
      <c r="B18" s="15"/>
      <c r="C18" s="15"/>
      <c r="F18" s="43">
        <f>D31</f>
        <v>55.800000000000004</v>
      </c>
    </row>
    <row r="19" spans="1:16" x14ac:dyDescent="0.2">
      <c r="A19" s="16" t="s">
        <v>7</v>
      </c>
      <c r="B19" s="15">
        <f>AVERAGE(B17:C17)</f>
        <v>61.5</v>
      </c>
      <c r="C19" s="15"/>
      <c r="D19" s="15"/>
      <c r="E19" s="15"/>
      <c r="F19" s="43">
        <f>D32</f>
        <v>77.2</v>
      </c>
    </row>
    <row r="20" spans="1:16" x14ac:dyDescent="0.2">
      <c r="A20" s="11"/>
      <c r="B20" s="11"/>
      <c r="C20" s="11"/>
      <c r="D20" s="11"/>
      <c r="E20" s="11"/>
      <c r="F20" s="43">
        <f>D33</f>
        <v>51.5</v>
      </c>
    </row>
    <row r="21" spans="1:16" ht="25.5" x14ac:dyDescent="0.2">
      <c r="A21" s="17" t="s">
        <v>9</v>
      </c>
      <c r="B21" s="10">
        <f>COUNTA(A8:A16)</f>
        <v>3</v>
      </c>
      <c r="C21" s="25" t="s">
        <v>48</v>
      </c>
      <c r="D21" s="11"/>
      <c r="E21" s="11"/>
    </row>
    <row r="22" spans="1:16" ht="25.5" x14ac:dyDescent="0.2">
      <c r="A22" s="17" t="s">
        <v>38</v>
      </c>
      <c r="B22" s="10">
        <f>COUNT(B8:C8)</f>
        <v>2</v>
      </c>
      <c r="C22" s="9" t="s">
        <v>33</v>
      </c>
      <c r="F22" s="24" t="s">
        <v>44</v>
      </c>
    </row>
    <row r="23" spans="1:16" x14ac:dyDescent="0.2">
      <c r="A23" s="17" t="s">
        <v>41</v>
      </c>
      <c r="B23" s="10">
        <f>COUNT(B8:B10)</f>
        <v>3</v>
      </c>
      <c r="C23" s="9" t="s">
        <v>42</v>
      </c>
      <c r="F23" s="35">
        <f t="shared" ref="F23:G25" si="0">(G11-$F18-G$17+$B$19)^2</f>
        <v>0.64000000000000679</v>
      </c>
      <c r="G23" s="35">
        <f t="shared" si="0"/>
        <v>0.64000000000002955</v>
      </c>
    </row>
    <row r="24" spans="1:16" x14ac:dyDescent="0.2">
      <c r="F24" s="35">
        <f t="shared" si="0"/>
        <v>0.99999999999998579</v>
      </c>
      <c r="G24" s="35">
        <f t="shared" si="0"/>
        <v>0.99999999999998579</v>
      </c>
    </row>
    <row r="25" spans="1:16" x14ac:dyDescent="0.2">
      <c r="A25" s="10" t="s">
        <v>6</v>
      </c>
      <c r="F25" s="35">
        <f t="shared" si="0"/>
        <v>4.0000000000003977E-2</v>
      </c>
      <c r="G25" s="35">
        <f t="shared" si="0"/>
        <v>4.0000000000003977E-2</v>
      </c>
    </row>
    <row r="26" spans="1:16" x14ac:dyDescent="0.2">
      <c r="A26" s="10" t="s">
        <v>5</v>
      </c>
      <c r="B26" s="12">
        <v>0.05</v>
      </c>
      <c r="F26" s="36"/>
      <c r="G26" s="36"/>
      <c r="J26" s="48" t="s">
        <v>62</v>
      </c>
    </row>
    <row r="27" spans="1:16" x14ac:dyDescent="0.2">
      <c r="F27" s="39" t="s">
        <v>46</v>
      </c>
      <c r="G27" s="39">
        <f>SUM(F23:G25)*B23</f>
        <v>10.080000000000048</v>
      </c>
    </row>
    <row r="28" spans="1:16" x14ac:dyDescent="0.2">
      <c r="A28" s="18" t="s">
        <v>19</v>
      </c>
      <c r="B28" s="18"/>
      <c r="C28" s="19"/>
      <c r="D28" s="18"/>
      <c r="E28" s="18"/>
      <c r="F28" s="18"/>
      <c r="G28" s="18"/>
      <c r="J28" s="18" t="s">
        <v>51</v>
      </c>
      <c r="K28" s="18"/>
      <c r="L28" s="18"/>
      <c r="M28" s="18"/>
      <c r="N28" s="18"/>
      <c r="O28" s="18"/>
      <c r="P28" s="18"/>
    </row>
    <row r="29" spans="1:16" ht="15" x14ac:dyDescent="0.25">
      <c r="J29"/>
      <c r="K29"/>
      <c r="L29"/>
      <c r="M29"/>
      <c r="N29"/>
      <c r="O29"/>
      <c r="P29"/>
    </row>
    <row r="30" spans="1:16" ht="15" x14ac:dyDescent="0.25">
      <c r="A30" s="20" t="s">
        <v>15</v>
      </c>
      <c r="B30" s="20" t="s">
        <v>12</v>
      </c>
      <c r="C30" s="20" t="s">
        <v>13</v>
      </c>
      <c r="D30" s="20" t="s">
        <v>14</v>
      </c>
      <c r="E30" s="20" t="s">
        <v>16</v>
      </c>
      <c r="F30" s="20" t="s">
        <v>49</v>
      </c>
      <c r="J30" t="s">
        <v>52</v>
      </c>
      <c r="K30" t="s">
        <v>10</v>
      </c>
      <c r="L30" t="s">
        <v>11</v>
      </c>
      <c r="M30" t="s">
        <v>53</v>
      </c>
      <c r="N30"/>
      <c r="O30"/>
      <c r="P30"/>
    </row>
    <row r="31" spans="1:16" ht="15.75" thickBot="1" x14ac:dyDescent="0.3">
      <c r="A31" s="10" t="str">
        <f>A8</f>
        <v>Метод №1</v>
      </c>
      <c r="B31" s="10">
        <f>COUNT(B8:C10)</f>
        <v>6</v>
      </c>
      <c r="C31" s="31">
        <f>SUM(B8:C10)</f>
        <v>334.8</v>
      </c>
      <c r="D31" s="31">
        <f>AVERAGE(B8:C10)</f>
        <v>55.800000000000004</v>
      </c>
      <c r="E31" s="10">
        <f>_xlfn.VAR.S(B8:C10)</f>
        <v>6.1359999999999983</v>
      </c>
      <c r="F31" s="35">
        <f>(D31-$B$19)^2</f>
        <v>32.489999999999952</v>
      </c>
      <c r="J31" s="45" t="s">
        <v>30</v>
      </c>
      <c r="K31" s="45"/>
      <c r="L31" s="45"/>
      <c r="M31" s="45"/>
      <c r="N31"/>
      <c r="O31"/>
      <c r="P31"/>
    </row>
    <row r="32" spans="1:16" ht="15" x14ac:dyDescent="0.25">
      <c r="A32" s="10" t="str">
        <f>A11</f>
        <v>Метод №2</v>
      </c>
      <c r="B32" s="10">
        <f>COUNT(B11:C13)</f>
        <v>6</v>
      </c>
      <c r="C32" s="31">
        <f>SUM(B11:C13)</f>
        <v>463.20000000000005</v>
      </c>
      <c r="D32" s="31">
        <f>AVERAGE(B11:C13)</f>
        <v>77.2</v>
      </c>
      <c r="E32" s="10">
        <f>_xlfn.VAR.S(B11:C13)</f>
        <v>9.6279999999999859</v>
      </c>
      <c r="F32" s="35">
        <f>(D32-$B$19)^2</f>
        <v>246.49000000000009</v>
      </c>
      <c r="J32" s="44" t="s">
        <v>54</v>
      </c>
      <c r="K32" s="44">
        <v>3</v>
      </c>
      <c r="L32" s="44">
        <v>3</v>
      </c>
      <c r="M32" s="44">
        <v>6</v>
      </c>
      <c r="N32"/>
      <c r="O32"/>
      <c r="P32"/>
    </row>
    <row r="33" spans="1:16" ht="15" x14ac:dyDescent="0.25">
      <c r="A33" s="10" t="str">
        <f>A14</f>
        <v>Метод №3</v>
      </c>
      <c r="B33" s="10">
        <f>COUNT(B14:C16)</f>
        <v>6</v>
      </c>
      <c r="C33" s="31">
        <f>SUM(B14:C16)</f>
        <v>309</v>
      </c>
      <c r="D33" s="31">
        <f>AVERAGE(B14:C16)</f>
        <v>51.5</v>
      </c>
      <c r="E33" s="10">
        <f>_xlfn.VAR.S(B14:C16)</f>
        <v>2.7159999999999984</v>
      </c>
      <c r="F33" s="35">
        <f t="shared" ref="F33" si="1">(D33-$B$19)^2</f>
        <v>100</v>
      </c>
      <c r="J33" s="44" t="s">
        <v>13</v>
      </c>
      <c r="K33" s="44">
        <v>167.7</v>
      </c>
      <c r="L33" s="44">
        <v>167.1</v>
      </c>
      <c r="M33" s="44">
        <v>334.8</v>
      </c>
      <c r="N33"/>
      <c r="O33"/>
      <c r="P33"/>
    </row>
    <row r="34" spans="1:16" ht="15" x14ac:dyDescent="0.25">
      <c r="J34" s="44" t="s">
        <v>14</v>
      </c>
      <c r="K34" s="44">
        <v>55.9</v>
      </c>
      <c r="L34" s="44">
        <v>55.699999999999996</v>
      </c>
      <c r="M34" s="44">
        <v>55.800000000000004</v>
      </c>
      <c r="N34"/>
      <c r="O34"/>
      <c r="P34"/>
    </row>
    <row r="35" spans="1:16" ht="15" x14ac:dyDescent="0.25">
      <c r="A35" s="20" t="s">
        <v>17</v>
      </c>
      <c r="B35" s="20" t="s">
        <v>12</v>
      </c>
      <c r="C35" s="20" t="s">
        <v>13</v>
      </c>
      <c r="D35" s="20" t="s">
        <v>14</v>
      </c>
      <c r="E35" s="20" t="s">
        <v>16</v>
      </c>
      <c r="F35" s="20" t="s">
        <v>43</v>
      </c>
      <c r="J35" s="44" t="s">
        <v>16</v>
      </c>
      <c r="K35" s="44">
        <v>5.07</v>
      </c>
      <c r="L35" s="44">
        <v>10.239999999999995</v>
      </c>
      <c r="M35" s="44">
        <v>6.1359999999999983</v>
      </c>
      <c r="N35"/>
      <c r="O35"/>
      <c r="P35"/>
    </row>
    <row r="36" spans="1:16" ht="15" x14ac:dyDescent="0.25">
      <c r="A36" s="10" t="str">
        <f>B7</f>
        <v>№1</v>
      </c>
      <c r="B36" s="10">
        <f>COUNT(B8:B16)</f>
        <v>9</v>
      </c>
      <c r="C36" s="31">
        <f>SUM(B8:B16)</f>
        <v>547.19999999999993</v>
      </c>
      <c r="D36" s="31">
        <f>AVERAGE(B8:B16)</f>
        <v>60.79999999999999</v>
      </c>
      <c r="E36" s="10">
        <f>_xlfn.VAR.S(B8:B16)</f>
        <v>129.40500000000156</v>
      </c>
      <c r="F36" s="35">
        <f>(D36-$B$19)^2</f>
        <v>0.49000000000001392</v>
      </c>
      <c r="G36" s="36"/>
      <c r="J36" s="44"/>
      <c r="K36" s="44"/>
      <c r="L36" s="44"/>
      <c r="M36" s="44"/>
      <c r="N36"/>
      <c r="O36"/>
      <c r="P36"/>
    </row>
    <row r="37" spans="1:16" ht="15.75" thickBot="1" x14ac:dyDescent="0.3">
      <c r="A37" s="10" t="str">
        <f>C7</f>
        <v>№2</v>
      </c>
      <c r="B37" s="10">
        <f>COUNT(C8:C16)</f>
        <v>9</v>
      </c>
      <c r="C37" s="31">
        <f>SUM(C8:C16)</f>
        <v>559.80000000000007</v>
      </c>
      <c r="D37" s="31">
        <f>AVERAGE(C8:C16)</f>
        <v>62.20000000000001</v>
      </c>
      <c r="E37" s="10">
        <f>_xlfn.VAR.S(C8:C16)</f>
        <v>165.27749999999924</v>
      </c>
      <c r="F37" s="35">
        <f>(D37-$B$19)^2</f>
        <v>0.49000000000001392</v>
      </c>
      <c r="G37" s="36"/>
      <c r="J37" s="45" t="s">
        <v>31</v>
      </c>
      <c r="K37" s="45"/>
      <c r="L37" s="45"/>
      <c r="M37" s="45"/>
      <c r="N37"/>
      <c r="O37"/>
      <c r="P37"/>
    </row>
    <row r="38" spans="1:16" ht="15" x14ac:dyDescent="0.25">
      <c r="J38" s="44" t="s">
        <v>54</v>
      </c>
      <c r="K38" s="44">
        <v>3</v>
      </c>
      <c r="L38" s="44">
        <v>3</v>
      </c>
      <c r="M38" s="44">
        <v>6</v>
      </c>
      <c r="N38"/>
      <c r="O38"/>
      <c r="P38"/>
    </row>
    <row r="39" spans="1:16" ht="15" x14ac:dyDescent="0.25">
      <c r="A39" s="18" t="s">
        <v>18</v>
      </c>
      <c r="B39" s="18"/>
      <c r="C39" s="18"/>
      <c r="D39" s="18"/>
      <c r="E39" s="18"/>
      <c r="F39" s="18"/>
      <c r="G39" s="18"/>
      <c r="J39" s="44" t="s">
        <v>13</v>
      </c>
      <c r="K39" s="44">
        <v>226.5</v>
      </c>
      <c r="L39" s="44">
        <v>236.70000000000002</v>
      </c>
      <c r="M39" s="44">
        <v>463.20000000000005</v>
      </c>
      <c r="N39"/>
      <c r="O39"/>
      <c r="P39"/>
    </row>
    <row r="40" spans="1:16" ht="15" x14ac:dyDescent="0.25">
      <c r="C40" s="6" t="s">
        <v>28</v>
      </c>
      <c r="J40" s="44" t="s">
        <v>14</v>
      </c>
      <c r="K40" s="44">
        <v>75.5</v>
      </c>
      <c r="L40" s="44">
        <v>78.900000000000006</v>
      </c>
      <c r="M40" s="44">
        <v>77.2</v>
      </c>
      <c r="N40"/>
      <c r="O40"/>
      <c r="P40"/>
    </row>
    <row r="41" spans="1:16" ht="26.25" x14ac:dyDescent="0.25">
      <c r="A41" s="21" t="s">
        <v>20</v>
      </c>
      <c r="B41" s="20" t="s">
        <v>21</v>
      </c>
      <c r="C41" s="20" t="s">
        <v>22</v>
      </c>
      <c r="D41" s="20" t="s">
        <v>23</v>
      </c>
      <c r="E41" s="20" t="s">
        <v>24</v>
      </c>
      <c r="F41" s="20" t="s">
        <v>25</v>
      </c>
      <c r="G41" s="20" t="s">
        <v>26</v>
      </c>
      <c r="J41" s="44" t="s">
        <v>16</v>
      </c>
      <c r="K41" s="44">
        <v>6.5099999999999838</v>
      </c>
      <c r="L41" s="44">
        <v>8.8899999999999721</v>
      </c>
      <c r="M41" s="44">
        <v>9.6279999999999859</v>
      </c>
      <c r="N41"/>
      <c r="O41"/>
      <c r="P41"/>
    </row>
    <row r="42" spans="1:16" ht="15" x14ac:dyDescent="0.25">
      <c r="A42" s="10" t="str">
        <f>A30</f>
        <v>Фактор А</v>
      </c>
      <c r="B42" s="35">
        <f>SUM(F31:F33)*B22*B23</f>
        <v>2273.88</v>
      </c>
      <c r="C42" s="10">
        <f>B21-1</f>
        <v>2</v>
      </c>
      <c r="D42" s="10">
        <f>B42/C42</f>
        <v>1136.94</v>
      </c>
      <c r="E42" s="10">
        <f>D42/$D$45</f>
        <v>185.62285714293458</v>
      </c>
      <c r="F42" s="10">
        <f>_xlfn.F.DIST.RT(E42,C42,$C$45)</f>
        <v>9.4237473549153949E-10</v>
      </c>
      <c r="G42" s="22">
        <f>_xlfn.F.INV.RT($B$26,C42,$C$45)</f>
        <v>3.8852938346523942</v>
      </c>
      <c r="J42" s="44"/>
      <c r="K42" s="44"/>
      <c r="L42" s="44"/>
      <c r="M42" s="44"/>
      <c r="N42"/>
      <c r="O42"/>
      <c r="P42"/>
    </row>
    <row r="43" spans="1:16" ht="15.75" thickBot="1" x14ac:dyDescent="0.3">
      <c r="A43" s="10" t="str">
        <f>A35</f>
        <v>Фактор В</v>
      </c>
      <c r="B43" s="35">
        <f>SUM(F36:F37)*B21*B23</f>
        <v>8.8200000000002508</v>
      </c>
      <c r="C43" s="10">
        <f>B22-1</f>
        <v>1</v>
      </c>
      <c r="D43" s="10">
        <f t="shared" ref="D43:D45" si="2">B43/C43</f>
        <v>8.8200000000002508</v>
      </c>
      <c r="E43" s="10">
        <f t="shared" ref="E43:E44" si="3">D43/$D$45</f>
        <v>1.4400000000006417</v>
      </c>
      <c r="F43" s="10">
        <f t="shared" ref="F43:F44" si="4">_xlfn.F.DIST.RT(E43,C43,$C$45)</f>
        <v>0.25329473025349436</v>
      </c>
      <c r="G43" s="22">
        <f t="shared" ref="G43:G44" si="5">_xlfn.F.INV.RT($B$26,C43,$C$45)</f>
        <v>4.7472253467225149</v>
      </c>
      <c r="J43" s="45" t="s">
        <v>32</v>
      </c>
      <c r="K43" s="45"/>
      <c r="L43" s="45"/>
      <c r="M43" s="45"/>
      <c r="N43"/>
      <c r="O43"/>
      <c r="P43"/>
    </row>
    <row r="44" spans="1:16" ht="26.25" x14ac:dyDescent="0.25">
      <c r="A44" s="17" t="s">
        <v>47</v>
      </c>
      <c r="B44" s="35">
        <f>G27</f>
        <v>10.080000000000048</v>
      </c>
      <c r="C44" s="10">
        <f>C42*C43</f>
        <v>2</v>
      </c>
      <c r="D44" s="10">
        <f t="shared" si="2"/>
        <v>5.040000000000024</v>
      </c>
      <c r="E44" s="10">
        <f t="shared" si="3"/>
        <v>0.82285714285749012</v>
      </c>
      <c r="F44" s="10">
        <f t="shared" si="4"/>
        <v>0.46249797297030248</v>
      </c>
      <c r="G44" s="22">
        <f t="shared" si="5"/>
        <v>3.8852938346523942</v>
      </c>
      <c r="J44" s="44" t="s">
        <v>54</v>
      </c>
      <c r="K44" s="44">
        <v>3</v>
      </c>
      <c r="L44" s="44">
        <v>3</v>
      </c>
      <c r="M44" s="44">
        <v>6</v>
      </c>
      <c r="N44"/>
      <c r="O44"/>
      <c r="P44"/>
    </row>
    <row r="45" spans="1:16" ht="15" x14ac:dyDescent="0.25">
      <c r="A45" s="10" t="s">
        <v>27</v>
      </c>
      <c r="B45" s="35">
        <f>B46-B42-B43-B44</f>
        <v>73.499999999969333</v>
      </c>
      <c r="C45" s="10">
        <f>B21*B22*(B23-1)</f>
        <v>12</v>
      </c>
      <c r="D45" s="10">
        <f t="shared" si="2"/>
        <v>6.1249999999974447</v>
      </c>
      <c r="J45" s="44" t="s">
        <v>13</v>
      </c>
      <c r="K45" s="44">
        <v>153</v>
      </c>
      <c r="L45" s="44">
        <v>156</v>
      </c>
      <c r="M45" s="44">
        <v>309</v>
      </c>
      <c r="N45"/>
      <c r="O45"/>
      <c r="P45"/>
    </row>
    <row r="46" spans="1:16" ht="15" x14ac:dyDescent="0.25">
      <c r="A46" s="20" t="s">
        <v>29</v>
      </c>
      <c r="B46" s="39">
        <f>_xlfn.VAR.S(B8:C16)*C46</f>
        <v>2366.2799999999697</v>
      </c>
      <c r="C46" s="20">
        <f>B21*B22*B23-1</f>
        <v>17</v>
      </c>
      <c r="J46" s="44" t="s">
        <v>14</v>
      </c>
      <c r="K46" s="44">
        <v>51</v>
      </c>
      <c r="L46" s="44">
        <v>52</v>
      </c>
      <c r="M46" s="44">
        <v>51.5</v>
      </c>
      <c r="N46"/>
      <c r="O46"/>
      <c r="P46"/>
    </row>
    <row r="47" spans="1:16" ht="15" x14ac:dyDescent="0.25">
      <c r="C47" s="20">
        <f>SUM(C42:C45)</f>
        <v>17</v>
      </c>
      <c r="J47" s="44" t="s">
        <v>16</v>
      </c>
      <c r="K47" s="44">
        <v>1.8299999999999945</v>
      </c>
      <c r="L47" s="44">
        <v>4.2100000000000035</v>
      </c>
      <c r="M47" s="44">
        <v>2.7159999999999984</v>
      </c>
      <c r="N47"/>
      <c r="O47"/>
      <c r="P47"/>
    </row>
    <row r="48" spans="1:16" ht="15" x14ac:dyDescent="0.25">
      <c r="J48" s="44"/>
      <c r="K48" s="44"/>
      <c r="L48" s="44"/>
      <c r="M48" s="44"/>
      <c r="N48"/>
      <c r="O48"/>
      <c r="P48"/>
    </row>
    <row r="49" spans="10:16" ht="15.75" thickBot="1" x14ac:dyDescent="0.3">
      <c r="J49" s="45" t="s">
        <v>53</v>
      </c>
      <c r="K49" s="45"/>
      <c r="L49" s="45"/>
      <c r="M49" s="45"/>
      <c r="N49" s="45"/>
      <c r="O49"/>
      <c r="P49"/>
    </row>
    <row r="50" spans="10:16" ht="15" x14ac:dyDescent="0.25">
      <c r="J50" s="44" t="s">
        <v>54</v>
      </c>
      <c r="K50" s="44">
        <v>9</v>
      </c>
      <c r="L50" s="44">
        <v>9</v>
      </c>
      <c r="M50" s="44"/>
      <c r="N50" s="44"/>
      <c r="O50"/>
      <c r="P50"/>
    </row>
    <row r="51" spans="10:16" ht="15" x14ac:dyDescent="0.25">
      <c r="J51" s="44" t="s">
        <v>13</v>
      </c>
      <c r="K51" s="44">
        <v>547.20000000000005</v>
      </c>
      <c r="L51" s="44">
        <v>559.79999999999995</v>
      </c>
      <c r="M51" s="44"/>
      <c r="N51" s="44"/>
      <c r="O51"/>
      <c r="P51"/>
    </row>
    <row r="52" spans="10:16" ht="15" x14ac:dyDescent="0.25">
      <c r="J52" s="44" t="s">
        <v>14</v>
      </c>
      <c r="K52" s="44">
        <v>60.79999999999999</v>
      </c>
      <c r="L52" s="44">
        <v>62.20000000000001</v>
      </c>
      <c r="M52" s="44"/>
      <c r="N52" s="44"/>
      <c r="O52"/>
      <c r="P52"/>
    </row>
    <row r="53" spans="10:16" ht="15" x14ac:dyDescent="0.25">
      <c r="J53" s="44" t="s">
        <v>16</v>
      </c>
      <c r="K53" s="44">
        <v>129.40500000000156</v>
      </c>
      <c r="L53" s="44">
        <v>165.27749999999924</v>
      </c>
      <c r="M53" s="44"/>
      <c r="N53" s="44"/>
      <c r="O53"/>
      <c r="P53"/>
    </row>
    <row r="54" spans="10:16" ht="15" x14ac:dyDescent="0.25">
      <c r="J54" s="44"/>
      <c r="K54" s="44"/>
      <c r="L54" s="44"/>
      <c r="M54" s="44"/>
      <c r="N54" s="44"/>
      <c r="O54"/>
      <c r="P54"/>
    </row>
    <row r="55" spans="10:16" ht="15" x14ac:dyDescent="0.25">
      <c r="J55"/>
      <c r="K55"/>
      <c r="L55"/>
      <c r="M55"/>
      <c r="N55"/>
      <c r="O55"/>
      <c r="P55"/>
    </row>
    <row r="56" spans="10:16" ht="15.75" thickBot="1" x14ac:dyDescent="0.3">
      <c r="J56" t="s">
        <v>18</v>
      </c>
      <c r="K56"/>
      <c r="L56"/>
      <c r="M56"/>
      <c r="N56"/>
      <c r="O56"/>
      <c r="P56"/>
    </row>
    <row r="57" spans="10:16" ht="15" x14ac:dyDescent="0.25">
      <c r="J57" s="47" t="s">
        <v>55</v>
      </c>
      <c r="K57" s="47" t="s">
        <v>21</v>
      </c>
      <c r="L57" s="47" t="s">
        <v>22</v>
      </c>
      <c r="M57" s="47" t="s">
        <v>23</v>
      </c>
      <c r="N57" s="47" t="s">
        <v>24</v>
      </c>
      <c r="O57" s="47" t="s">
        <v>56</v>
      </c>
      <c r="P57" s="47" t="s">
        <v>57</v>
      </c>
    </row>
    <row r="58" spans="10:16" ht="15" x14ac:dyDescent="0.25">
      <c r="J58" s="44" t="s">
        <v>58</v>
      </c>
      <c r="K58" s="44">
        <v>2273.8799999999997</v>
      </c>
      <c r="L58" s="44">
        <v>2</v>
      </c>
      <c r="M58" s="44">
        <v>1136.9399999999998</v>
      </c>
      <c r="N58" s="44">
        <v>185.62285714285736</v>
      </c>
      <c r="O58" s="44">
        <v>9.4237473549381941E-10</v>
      </c>
      <c r="P58" s="44">
        <v>3.8852938346523942</v>
      </c>
    </row>
    <row r="59" spans="10:16" ht="15" x14ac:dyDescent="0.25">
      <c r="J59" s="44" t="s">
        <v>59</v>
      </c>
      <c r="K59" s="44">
        <v>8.819999999999709</v>
      </c>
      <c r="L59" s="44">
        <v>1</v>
      </c>
      <c r="M59" s="44">
        <v>8.819999999999709</v>
      </c>
      <c r="N59" s="44">
        <v>1.4399999999999544</v>
      </c>
      <c r="O59" s="44">
        <v>0.25329473025360144</v>
      </c>
      <c r="P59" s="44">
        <v>4.7472253467225149</v>
      </c>
    </row>
    <row r="60" spans="10:16" ht="15" x14ac:dyDescent="0.25">
      <c r="J60" s="44" t="s">
        <v>60</v>
      </c>
      <c r="K60" s="44">
        <v>10.080000000000481</v>
      </c>
      <c r="L60" s="44">
        <v>2</v>
      </c>
      <c r="M60" s="44">
        <v>5.0400000000002407</v>
      </c>
      <c r="N60" s="44">
        <v>0.82285714285718325</v>
      </c>
      <c r="O60" s="44">
        <v>0.46249797297042716</v>
      </c>
      <c r="P60" s="44">
        <v>3.8852938346523942</v>
      </c>
    </row>
    <row r="61" spans="10:16" ht="15" x14ac:dyDescent="0.25">
      <c r="J61" s="44" t="s">
        <v>61</v>
      </c>
      <c r="K61" s="44">
        <v>73.499999999999901</v>
      </c>
      <c r="L61" s="44">
        <v>12</v>
      </c>
      <c r="M61" s="44">
        <v>6.124999999999992</v>
      </c>
      <c r="N61" s="44"/>
      <c r="O61" s="44"/>
      <c r="P61" s="44"/>
    </row>
    <row r="62" spans="10:16" ht="15" x14ac:dyDescent="0.25">
      <c r="J62" s="44"/>
      <c r="K62" s="44"/>
      <c r="L62" s="44"/>
      <c r="M62" s="44"/>
      <c r="N62" s="44"/>
      <c r="O62" s="44"/>
      <c r="P62" s="44"/>
    </row>
    <row r="63" spans="10:16" ht="15.75" thickBot="1" x14ac:dyDescent="0.3">
      <c r="J63" s="46" t="s">
        <v>53</v>
      </c>
      <c r="K63" s="46">
        <v>2366.2799999999997</v>
      </c>
      <c r="L63" s="46">
        <v>17</v>
      </c>
      <c r="M63" s="46"/>
      <c r="N63" s="46"/>
      <c r="O63" s="46"/>
      <c r="P63" s="46"/>
    </row>
  </sheetData>
  <hyperlinks>
    <hyperlink ref="A1:C1" r:id="rId1" display="Файл скачан с сайта excel2.ru &gt;&gt;&gt;"/>
    <hyperlink ref="A2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7" customWidth="1"/>
    <col min="2" max="16384" width="9.140625" style="7" hidden="1"/>
  </cols>
  <sheetData>
    <row r="1" spans="1:7" ht="36.75" customHeight="1" x14ac:dyDescent="0.25">
      <c r="A1" s="49" t="s">
        <v>2</v>
      </c>
      <c r="B1" s="49"/>
      <c r="C1" s="49"/>
      <c r="D1" s="49"/>
      <c r="E1" s="49"/>
      <c r="F1" s="49"/>
      <c r="G1" s="49"/>
    </row>
    <row r="2" spans="1:7" ht="107.25" customHeight="1" x14ac:dyDescent="0.25">
      <c r="A2" s="8" t="s">
        <v>3</v>
      </c>
    </row>
    <row r="3" spans="1:7" ht="105" customHeight="1" x14ac:dyDescent="0.25">
      <c r="A3" s="8" t="s">
        <v>4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Формулы и Надстройка</vt:lpstr>
      <vt:lpstr>EXCEL2.RU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2018-09-16T07:31:33Z</dcterms:created>
  <dcterms:modified xsi:type="dcterms:W3CDTF">2019-02-03T10:56:03Z</dcterms:modified>
</cp:coreProperties>
</file>